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Forma Nr. 2" sheetId="1" r:id="rId1"/>
    <sheet name="Forma Nr. 2 SB_suvestinė" sheetId="13" r:id="rId2"/>
    <sheet name="Forma Nr. 2 SB_1" sheetId="2" r:id="rId3"/>
    <sheet name="Forma Nr. 2 SB_2" sheetId="3" r:id="rId4"/>
    <sheet name="Forma Nr. 2 ML" sheetId="4" r:id="rId5"/>
    <sheet name="Forma Nr. 2 S" sheetId="5" r:id="rId6"/>
    <sheet name="9 priedas" sheetId="6" r:id="rId7"/>
    <sheet name="Pažyma prie 9 priedo" sheetId="7" r:id="rId8"/>
    <sheet name="Sukauptų FS pažyma" sheetId="8" r:id="rId9"/>
    <sheet name="Gautų FS pažyma" sheetId="9" r:id="rId10"/>
    <sheet name="Forma Nr. S7" sheetId="10" r:id="rId11"/>
    <sheet name="Pažyma apie pajamas" sheetId="11" r:id="rId12"/>
    <sheet name="Forma B-2" sheetId="12" r:id="rId13"/>
  </sheets>
  <calcPr calcId="144525"/>
</workbook>
</file>

<file path=xl/calcChain.xml><?xml version="1.0" encoding="utf-8"?>
<calcChain xmlns="http://schemas.openxmlformats.org/spreadsheetml/2006/main">
  <c r="L357" i="13" l="1"/>
  <c r="K357" i="13"/>
  <c r="J357" i="13"/>
  <c r="I357" i="13"/>
  <c r="L356" i="13"/>
  <c r="K356" i="13"/>
  <c r="J356" i="13"/>
  <c r="I356" i="13"/>
  <c r="L354" i="13"/>
  <c r="K354" i="13"/>
  <c r="J354" i="13"/>
  <c r="I354" i="13"/>
  <c r="L353" i="13"/>
  <c r="K353" i="13"/>
  <c r="J353" i="13"/>
  <c r="I353" i="13"/>
  <c r="L351" i="13"/>
  <c r="K351" i="13"/>
  <c r="J351" i="13"/>
  <c r="I351" i="13"/>
  <c r="L350" i="13"/>
  <c r="K350" i="13"/>
  <c r="J350" i="13"/>
  <c r="I350" i="13"/>
  <c r="L347" i="13"/>
  <c r="K347" i="13"/>
  <c r="J347" i="13"/>
  <c r="I347" i="13"/>
  <c r="L346" i="13"/>
  <c r="K346" i="13"/>
  <c r="J346" i="13"/>
  <c r="I346" i="13"/>
  <c r="L343" i="13"/>
  <c r="K343" i="13"/>
  <c r="J343" i="13"/>
  <c r="I343" i="13"/>
  <c r="L342" i="13"/>
  <c r="K342" i="13"/>
  <c r="J342" i="13"/>
  <c r="I342" i="13"/>
  <c r="L339" i="13"/>
  <c r="K339" i="13"/>
  <c r="J339" i="13"/>
  <c r="I339" i="13"/>
  <c r="L338" i="13"/>
  <c r="K338" i="13"/>
  <c r="J338" i="13"/>
  <c r="I338" i="13"/>
  <c r="L335" i="13"/>
  <c r="K335" i="13"/>
  <c r="J335" i="13"/>
  <c r="I335" i="13"/>
  <c r="L332" i="13"/>
  <c r="K332" i="13"/>
  <c r="J332" i="13"/>
  <c r="I332" i="13"/>
  <c r="L330" i="13"/>
  <c r="K330" i="13"/>
  <c r="J330" i="13"/>
  <c r="I330" i="13"/>
  <c r="L329" i="13"/>
  <c r="K329" i="13"/>
  <c r="J329" i="13"/>
  <c r="I329" i="13"/>
  <c r="L328" i="13"/>
  <c r="K328" i="13"/>
  <c r="J328" i="13"/>
  <c r="I328" i="13"/>
  <c r="L325" i="13"/>
  <c r="K325" i="13"/>
  <c r="J325" i="13"/>
  <c r="I325" i="13"/>
  <c r="L324" i="13"/>
  <c r="K324" i="13"/>
  <c r="J324" i="13"/>
  <c r="I324" i="13"/>
  <c r="L322" i="13"/>
  <c r="K322" i="13"/>
  <c r="J322" i="13"/>
  <c r="I322" i="13"/>
  <c r="L321" i="13"/>
  <c r="K321" i="13"/>
  <c r="J321" i="13"/>
  <c r="I321" i="13"/>
  <c r="L319" i="13"/>
  <c r="K319" i="13"/>
  <c r="J319" i="13"/>
  <c r="I319" i="13"/>
  <c r="L318" i="13"/>
  <c r="K318" i="13"/>
  <c r="J318" i="13"/>
  <c r="I318" i="13"/>
  <c r="L315" i="13"/>
  <c r="K315" i="13"/>
  <c r="J315" i="13"/>
  <c r="I315" i="13"/>
  <c r="L314" i="13"/>
  <c r="K314" i="13"/>
  <c r="J314" i="13"/>
  <c r="I314" i="13"/>
  <c r="L311" i="13"/>
  <c r="K311" i="13"/>
  <c r="J311" i="13"/>
  <c r="I311" i="13"/>
  <c r="L310" i="13"/>
  <c r="K310" i="13"/>
  <c r="J310" i="13"/>
  <c r="I310" i="13"/>
  <c r="L307" i="13"/>
  <c r="K307" i="13"/>
  <c r="J307" i="13"/>
  <c r="I307" i="13"/>
  <c r="L306" i="13"/>
  <c r="K306" i="13"/>
  <c r="J306" i="13"/>
  <c r="I306" i="13"/>
  <c r="L303" i="13"/>
  <c r="K303" i="13"/>
  <c r="J303" i="13"/>
  <c r="I303" i="13"/>
  <c r="L300" i="13"/>
  <c r="K300" i="13"/>
  <c r="J300" i="13"/>
  <c r="I300" i="13"/>
  <c r="L298" i="13"/>
  <c r="K298" i="13"/>
  <c r="J298" i="13"/>
  <c r="I298" i="13"/>
  <c r="L297" i="13"/>
  <c r="K297" i="13"/>
  <c r="J297" i="13"/>
  <c r="I297" i="13"/>
  <c r="L296" i="13"/>
  <c r="K296" i="13"/>
  <c r="J296" i="13"/>
  <c r="I296" i="13"/>
  <c r="L295" i="13"/>
  <c r="K295" i="13"/>
  <c r="J295" i="13"/>
  <c r="I295" i="13"/>
  <c r="L292" i="13"/>
  <c r="K292" i="13"/>
  <c r="J292" i="13"/>
  <c r="I292" i="13"/>
  <c r="L291" i="13"/>
  <c r="K291" i="13"/>
  <c r="J291" i="13"/>
  <c r="I291" i="13"/>
  <c r="L289" i="13"/>
  <c r="K289" i="13"/>
  <c r="J289" i="13"/>
  <c r="I289" i="13"/>
  <c r="L288" i="13"/>
  <c r="K288" i="13"/>
  <c r="J288" i="13"/>
  <c r="I288" i="13"/>
  <c r="L286" i="13"/>
  <c r="K286" i="13"/>
  <c r="J286" i="13"/>
  <c r="I286" i="13"/>
  <c r="L285" i="13"/>
  <c r="K285" i="13"/>
  <c r="J285" i="13"/>
  <c r="I285" i="13"/>
  <c r="L282" i="13"/>
  <c r="K282" i="13"/>
  <c r="J282" i="13"/>
  <c r="I282" i="13"/>
  <c r="L281" i="13"/>
  <c r="K281" i="13"/>
  <c r="J281" i="13"/>
  <c r="I281" i="13"/>
  <c r="L278" i="13"/>
  <c r="K278" i="13"/>
  <c r="J278" i="13"/>
  <c r="I278" i="13"/>
  <c r="L277" i="13"/>
  <c r="K277" i="13"/>
  <c r="J277" i="13"/>
  <c r="I277" i="13"/>
  <c r="L274" i="13"/>
  <c r="K274" i="13"/>
  <c r="J274" i="13"/>
  <c r="I274" i="13"/>
  <c r="L273" i="13"/>
  <c r="K273" i="13"/>
  <c r="J273" i="13"/>
  <c r="I273" i="13"/>
  <c r="L270" i="13"/>
  <c r="K270" i="13"/>
  <c r="J270" i="13"/>
  <c r="I270" i="13"/>
  <c r="L267" i="13"/>
  <c r="K267" i="13"/>
  <c r="J267" i="13"/>
  <c r="I267" i="13"/>
  <c r="L265" i="13"/>
  <c r="K265" i="13"/>
  <c r="J265" i="13"/>
  <c r="I265" i="13"/>
  <c r="L264" i="13"/>
  <c r="K264" i="13"/>
  <c r="J264" i="13"/>
  <c r="I264" i="13"/>
  <c r="L263" i="13"/>
  <c r="K263" i="13"/>
  <c r="J263" i="13"/>
  <c r="I263" i="13"/>
  <c r="L260" i="13"/>
  <c r="K260" i="13"/>
  <c r="J260" i="13"/>
  <c r="I260" i="13"/>
  <c r="L259" i="13"/>
  <c r="K259" i="13"/>
  <c r="J259" i="13"/>
  <c r="I259" i="13"/>
  <c r="L257" i="13"/>
  <c r="K257" i="13"/>
  <c r="J257" i="13"/>
  <c r="I257" i="13"/>
  <c r="L256" i="13"/>
  <c r="K256" i="13"/>
  <c r="J256" i="13"/>
  <c r="I256" i="13"/>
  <c r="L254" i="13"/>
  <c r="K254" i="13"/>
  <c r="J254" i="13"/>
  <c r="I254" i="13"/>
  <c r="L253" i="13"/>
  <c r="K253" i="13"/>
  <c r="J253" i="13"/>
  <c r="I253" i="13"/>
  <c r="L250" i="13"/>
  <c r="K250" i="13"/>
  <c r="J250" i="13"/>
  <c r="I250" i="13"/>
  <c r="L249" i="13"/>
  <c r="K249" i="13"/>
  <c r="J249" i="13"/>
  <c r="I249" i="13"/>
  <c r="L246" i="13"/>
  <c r="K246" i="13"/>
  <c r="J246" i="13"/>
  <c r="I246" i="13"/>
  <c r="L245" i="13"/>
  <c r="K245" i="13"/>
  <c r="J245" i="13"/>
  <c r="I245" i="13"/>
  <c r="L242" i="13"/>
  <c r="K242" i="13"/>
  <c r="J242" i="13"/>
  <c r="I242" i="13"/>
  <c r="L241" i="13"/>
  <c r="K241" i="13"/>
  <c r="J241" i="13"/>
  <c r="I241" i="13"/>
  <c r="L238" i="13"/>
  <c r="K238" i="13"/>
  <c r="J238" i="13"/>
  <c r="I238" i="13"/>
  <c r="L235" i="13"/>
  <c r="K235" i="13"/>
  <c r="J235" i="13"/>
  <c r="I235" i="13"/>
  <c r="L233" i="13"/>
  <c r="K233" i="13"/>
  <c r="J233" i="13"/>
  <c r="I233" i="13"/>
  <c r="L232" i="13"/>
  <c r="K232" i="13"/>
  <c r="J232" i="13"/>
  <c r="I232" i="13"/>
  <c r="L231" i="13"/>
  <c r="K231" i="13"/>
  <c r="J231" i="13"/>
  <c r="I231" i="13"/>
  <c r="L230" i="13"/>
  <c r="K230" i="13"/>
  <c r="J230" i="13"/>
  <c r="I230" i="13"/>
  <c r="L226" i="13"/>
  <c r="K226" i="13"/>
  <c r="J226" i="13"/>
  <c r="I226" i="13"/>
  <c r="L225" i="13"/>
  <c r="K225" i="13"/>
  <c r="J225" i="13"/>
  <c r="I225" i="13"/>
  <c r="L224" i="13"/>
  <c r="K224" i="13"/>
  <c r="J224" i="13"/>
  <c r="I224" i="13"/>
  <c r="L222" i="13"/>
  <c r="K222" i="13"/>
  <c r="J222" i="13"/>
  <c r="I222" i="13"/>
  <c r="L221" i="13"/>
  <c r="K221" i="13"/>
  <c r="J221" i="13"/>
  <c r="I221" i="13"/>
  <c r="L220" i="13"/>
  <c r="K220" i="13"/>
  <c r="J220" i="13"/>
  <c r="I220" i="13"/>
  <c r="L213" i="13"/>
  <c r="K213" i="13"/>
  <c r="J213" i="13"/>
  <c r="I213" i="13"/>
  <c r="L212" i="13"/>
  <c r="K212" i="13"/>
  <c r="J212" i="13"/>
  <c r="I212" i="13"/>
  <c r="L210" i="13"/>
  <c r="K210" i="13"/>
  <c r="J210" i="13"/>
  <c r="I210" i="13"/>
  <c r="L209" i="13"/>
  <c r="K209" i="13"/>
  <c r="J209" i="13"/>
  <c r="I209" i="13"/>
  <c r="L208" i="13"/>
  <c r="K208" i="13"/>
  <c r="J208" i="13"/>
  <c r="I208" i="13"/>
  <c r="L203" i="13"/>
  <c r="K203" i="13"/>
  <c r="J203" i="13"/>
  <c r="I203" i="13"/>
  <c r="L202" i="13"/>
  <c r="K202" i="13"/>
  <c r="J202" i="13"/>
  <c r="I202" i="13"/>
  <c r="L201" i="13"/>
  <c r="K201" i="13"/>
  <c r="J201" i="13"/>
  <c r="I201" i="13"/>
  <c r="L199" i="13"/>
  <c r="K199" i="13"/>
  <c r="J199" i="13"/>
  <c r="I199" i="13"/>
  <c r="L198" i="13"/>
  <c r="K198" i="13"/>
  <c r="J198" i="13"/>
  <c r="I198" i="13"/>
  <c r="L194" i="13"/>
  <c r="K194" i="13"/>
  <c r="J194" i="13"/>
  <c r="I194" i="13"/>
  <c r="L193" i="13"/>
  <c r="K193" i="13"/>
  <c r="J193" i="13"/>
  <c r="I193" i="13"/>
  <c r="L188" i="13"/>
  <c r="K188" i="13"/>
  <c r="J188" i="13"/>
  <c r="I188" i="13"/>
  <c r="L187" i="13"/>
  <c r="K187" i="13"/>
  <c r="J187" i="13"/>
  <c r="I187" i="13"/>
  <c r="L183" i="13"/>
  <c r="K183" i="13"/>
  <c r="J183" i="13"/>
  <c r="I183" i="13"/>
  <c r="L182" i="13"/>
  <c r="K182" i="13"/>
  <c r="J182" i="13"/>
  <c r="I182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2" i="13"/>
  <c r="K172" i="13"/>
  <c r="J172" i="13"/>
  <c r="I172" i="13"/>
  <c r="L171" i="13"/>
  <c r="K171" i="13"/>
  <c r="J171" i="13"/>
  <c r="I171" i="13"/>
  <c r="L167" i="13"/>
  <c r="K167" i="13"/>
  <c r="J167" i="13"/>
  <c r="I167" i="13"/>
  <c r="L166" i="13"/>
  <c r="K166" i="13"/>
  <c r="J166" i="13"/>
  <c r="I166" i="13"/>
  <c r="L165" i="13"/>
  <c r="K165" i="13"/>
  <c r="J165" i="13"/>
  <c r="I165" i="13"/>
  <c r="L163" i="13"/>
  <c r="K163" i="13"/>
  <c r="J163" i="13"/>
  <c r="I163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8" i="13"/>
  <c r="K158" i="13"/>
  <c r="J158" i="13"/>
  <c r="I158" i="13"/>
  <c r="L157" i="13"/>
  <c r="K157" i="13"/>
  <c r="J157" i="13"/>
  <c r="I157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3" i="13"/>
  <c r="K143" i="13"/>
  <c r="J143" i="13"/>
  <c r="I143" i="13"/>
  <c r="L142" i="13"/>
  <c r="K142" i="13"/>
  <c r="J142" i="13"/>
  <c r="I142" i="13"/>
  <c r="L139" i="13"/>
  <c r="K139" i="13"/>
  <c r="J139" i="13"/>
  <c r="I139" i="13"/>
  <c r="L138" i="13"/>
  <c r="K138" i="13"/>
  <c r="J138" i="13"/>
  <c r="I138" i="13"/>
  <c r="L137" i="13"/>
  <c r="K137" i="13"/>
  <c r="J137" i="13"/>
  <c r="I137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1" i="13"/>
  <c r="K121" i="13"/>
  <c r="J121" i="13"/>
  <c r="I121" i="13"/>
  <c r="L120" i="13"/>
  <c r="K120" i="13"/>
  <c r="J120" i="13"/>
  <c r="I120" i="13"/>
  <c r="L119" i="13"/>
  <c r="K119" i="13"/>
  <c r="J119" i="13"/>
  <c r="I119" i="13"/>
  <c r="L117" i="13"/>
  <c r="K117" i="13"/>
  <c r="J117" i="13"/>
  <c r="I117" i="13"/>
  <c r="L116" i="13"/>
  <c r="K116" i="13"/>
  <c r="J116" i="13"/>
  <c r="I116" i="13"/>
  <c r="L115" i="13"/>
  <c r="K115" i="13"/>
  <c r="J115" i="13"/>
  <c r="I115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6" i="13"/>
  <c r="K106" i="13"/>
  <c r="J106" i="13"/>
  <c r="I106" i="13"/>
  <c r="L105" i="13"/>
  <c r="K105" i="13"/>
  <c r="J105" i="13"/>
  <c r="I105" i="13"/>
  <c r="L102" i="13"/>
  <c r="K102" i="13"/>
  <c r="J102" i="13"/>
  <c r="I102" i="13"/>
  <c r="L101" i="13"/>
  <c r="K101" i="13"/>
  <c r="J101" i="13"/>
  <c r="I101" i="13"/>
  <c r="L100" i="13"/>
  <c r="K100" i="13"/>
  <c r="J100" i="13"/>
  <c r="I100" i="13"/>
  <c r="L97" i="13"/>
  <c r="K97" i="13"/>
  <c r="J97" i="13"/>
  <c r="I97" i="13"/>
  <c r="L96" i="13"/>
  <c r="K96" i="13"/>
  <c r="J96" i="13"/>
  <c r="I96" i="13"/>
  <c r="L95" i="13"/>
  <c r="K95" i="13"/>
  <c r="J95" i="13"/>
  <c r="I95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5" i="13"/>
  <c r="K85" i="13"/>
  <c r="J85" i="13"/>
  <c r="I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4" i="13"/>
  <c r="K74" i="13"/>
  <c r="J74" i="13"/>
  <c r="I74" i="13"/>
  <c r="L73" i="13"/>
  <c r="K73" i="13"/>
  <c r="J73" i="13"/>
  <c r="I73" i="13"/>
  <c r="L69" i="13"/>
  <c r="K69" i="13"/>
  <c r="J69" i="13"/>
  <c r="I69" i="13"/>
  <c r="L68" i="13"/>
  <c r="K68" i="13"/>
  <c r="J68" i="13"/>
  <c r="I68" i="13"/>
  <c r="L64" i="13"/>
  <c r="K64" i="13"/>
  <c r="J64" i="13"/>
  <c r="I64" i="13"/>
  <c r="L63" i="13"/>
  <c r="K63" i="13"/>
  <c r="J63" i="13"/>
  <c r="I63" i="13"/>
  <c r="L62" i="13"/>
  <c r="K62" i="13"/>
  <c r="J62" i="13"/>
  <c r="I62" i="13"/>
  <c r="L61" i="13"/>
  <c r="K61" i="13"/>
  <c r="J61" i="13"/>
  <c r="I61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6" i="13"/>
  <c r="K36" i="13"/>
  <c r="J36" i="13"/>
  <c r="I36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L360" i="13" s="1"/>
  <c r="K30" i="13"/>
  <c r="K360" i="13" s="1"/>
  <c r="J30" i="13"/>
  <c r="J360" i="13" s="1"/>
  <c r="I30" i="13"/>
  <c r="I360" i="13" s="1"/>
  <c r="H22" i="9" l="1"/>
  <c r="H18" i="9"/>
  <c r="H25" i="8" l="1"/>
  <c r="H20" i="8"/>
  <c r="K82" i="6" l="1"/>
  <c r="K81" i="6" s="1"/>
  <c r="J82" i="6"/>
  <c r="I82" i="6"/>
  <c r="J81" i="6"/>
  <c r="I81" i="6"/>
  <c r="K75" i="6"/>
  <c r="J75" i="6"/>
  <c r="I75" i="6"/>
  <c r="I74" i="6" s="1"/>
  <c r="K74" i="6"/>
  <c r="J74" i="6"/>
  <c r="K69" i="6"/>
  <c r="K65" i="6" s="1"/>
  <c r="J69" i="6"/>
  <c r="I69" i="6"/>
  <c r="K66" i="6"/>
  <c r="J66" i="6"/>
  <c r="J65" i="6" s="1"/>
  <c r="I66" i="6"/>
  <c r="I65" i="6"/>
  <c r="K59" i="6"/>
  <c r="J59" i="6"/>
  <c r="I59" i="6"/>
  <c r="K54" i="6"/>
  <c r="K47" i="6" s="1"/>
  <c r="J54" i="6"/>
  <c r="I54" i="6"/>
  <c r="K51" i="6"/>
  <c r="J51" i="6"/>
  <c r="J47" i="6" s="1"/>
  <c r="I51" i="6"/>
  <c r="K48" i="6"/>
  <c r="J48" i="6"/>
  <c r="I48" i="6"/>
  <c r="I47" i="6" s="1"/>
  <c r="K43" i="6"/>
  <c r="K42" i="6" s="1"/>
  <c r="J43" i="6"/>
  <c r="I43" i="6"/>
  <c r="J42" i="6"/>
  <c r="I42" i="6"/>
  <c r="K39" i="6"/>
  <c r="J39" i="6"/>
  <c r="I39" i="6"/>
  <c r="K37" i="6"/>
  <c r="J37" i="6"/>
  <c r="I37" i="6"/>
  <c r="K32" i="6"/>
  <c r="K31" i="6" s="1"/>
  <c r="J32" i="6"/>
  <c r="I32" i="6"/>
  <c r="I31" i="6" s="1"/>
  <c r="J31" i="6"/>
  <c r="J30" i="6" s="1"/>
  <c r="J90" i="6" s="1"/>
  <c r="L357" i="5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L329" i="5"/>
  <c r="K329" i="5"/>
  <c r="J329" i="5"/>
  <c r="I329" i="5"/>
  <c r="L328" i="5"/>
  <c r="K328" i="5"/>
  <c r="J328" i="5"/>
  <c r="I328" i="5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3" i="5"/>
  <c r="K263" i="5"/>
  <c r="J263" i="5"/>
  <c r="I263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41" i="5"/>
  <c r="K241" i="5"/>
  <c r="J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6" i="5"/>
  <c r="K226" i="5"/>
  <c r="J226" i="5"/>
  <c r="I226" i="5"/>
  <c r="L225" i="5"/>
  <c r="K225" i="5"/>
  <c r="J225" i="5"/>
  <c r="I225" i="5"/>
  <c r="L224" i="5"/>
  <c r="K224" i="5"/>
  <c r="J224" i="5"/>
  <c r="I224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3" i="5"/>
  <c r="K213" i="5"/>
  <c r="J213" i="5"/>
  <c r="I213" i="5"/>
  <c r="L212" i="5"/>
  <c r="K212" i="5"/>
  <c r="J212" i="5"/>
  <c r="I212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P188" i="5"/>
  <c r="O188" i="5"/>
  <c r="N188" i="5"/>
  <c r="M188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60" i="5" s="1"/>
  <c r="K30" i="5"/>
  <c r="K360" i="5" s="1"/>
  <c r="J30" i="5"/>
  <c r="J360" i="5" s="1"/>
  <c r="I30" i="5"/>
  <c r="I360" i="5" s="1"/>
  <c r="L357" i="4"/>
  <c r="K357" i="4"/>
  <c r="J357" i="4"/>
  <c r="I357" i="4"/>
  <c r="L356" i="4"/>
  <c r="K356" i="4"/>
  <c r="J356" i="4"/>
  <c r="I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I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6" i="4"/>
  <c r="K226" i="4"/>
  <c r="J226" i="4"/>
  <c r="I226" i="4"/>
  <c r="L225" i="4"/>
  <c r="K225" i="4"/>
  <c r="J225" i="4"/>
  <c r="I225" i="4"/>
  <c r="L224" i="4"/>
  <c r="K224" i="4"/>
  <c r="J224" i="4"/>
  <c r="I224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3" i="4"/>
  <c r="K213" i="4"/>
  <c r="J213" i="4"/>
  <c r="I213" i="4"/>
  <c r="L212" i="4"/>
  <c r="K212" i="4"/>
  <c r="J212" i="4"/>
  <c r="I212" i="4"/>
  <c r="L210" i="4"/>
  <c r="K210" i="4"/>
  <c r="J210" i="4"/>
  <c r="I210" i="4"/>
  <c r="L209" i="4"/>
  <c r="K209" i="4"/>
  <c r="J209" i="4"/>
  <c r="I209" i="4"/>
  <c r="L208" i="4"/>
  <c r="K208" i="4"/>
  <c r="J208" i="4"/>
  <c r="I208" i="4"/>
  <c r="L203" i="4"/>
  <c r="K203" i="4"/>
  <c r="J203" i="4"/>
  <c r="I203" i="4"/>
  <c r="L202" i="4"/>
  <c r="K202" i="4"/>
  <c r="J202" i="4"/>
  <c r="I202" i="4"/>
  <c r="L201" i="4"/>
  <c r="K201" i="4"/>
  <c r="J201" i="4"/>
  <c r="I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L193" i="4"/>
  <c r="K193" i="4"/>
  <c r="J193" i="4"/>
  <c r="I193" i="4"/>
  <c r="P188" i="4"/>
  <c r="O188" i="4"/>
  <c r="N188" i="4"/>
  <c r="M188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L150" i="4"/>
  <c r="K150" i="4"/>
  <c r="J150" i="4"/>
  <c r="I150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60" i="4" s="1"/>
  <c r="K30" i="4"/>
  <c r="K360" i="4" s="1"/>
  <c r="J30" i="4"/>
  <c r="J360" i="4" s="1"/>
  <c r="I30" i="4"/>
  <c r="I360" i="4" s="1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L263" i="3"/>
  <c r="K263" i="3"/>
  <c r="J263" i="3"/>
  <c r="I263" i="3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L96" i="3"/>
  <c r="K96" i="3"/>
  <c r="J96" i="3"/>
  <c r="I96" i="3"/>
  <c r="L95" i="3"/>
  <c r="K95" i="3"/>
  <c r="J95" i="3"/>
  <c r="I95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0" i="3"/>
  <c r="K80" i="3"/>
  <c r="J80" i="3"/>
  <c r="I80" i="3"/>
  <c r="L79" i="3"/>
  <c r="K79" i="3"/>
  <c r="J79" i="3"/>
  <c r="I79" i="3"/>
  <c r="L78" i="3"/>
  <c r="K78" i="3"/>
  <c r="J78" i="3"/>
  <c r="I78" i="3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60" i="3" s="1"/>
  <c r="K30" i="3"/>
  <c r="K360" i="3" s="1"/>
  <c r="J30" i="3"/>
  <c r="J360" i="3" s="1"/>
  <c r="I30" i="3"/>
  <c r="I360" i="3" s="1"/>
  <c r="I30" i="6" l="1"/>
  <c r="I90" i="6" s="1"/>
  <c r="K30" i="6"/>
  <c r="K90" i="6" s="1"/>
  <c r="R39" i="12"/>
  <c r="Q39" i="12"/>
  <c r="P39" i="12"/>
  <c r="O39" i="12"/>
  <c r="N39" i="12"/>
  <c r="M39" i="12"/>
  <c r="S39" i="12" s="1"/>
  <c r="K39" i="12"/>
  <c r="J39" i="12"/>
  <c r="I39" i="12"/>
  <c r="H39" i="12"/>
  <c r="L39" i="12" s="1"/>
  <c r="G39" i="12"/>
  <c r="F39" i="12"/>
  <c r="E39" i="12"/>
  <c r="D39" i="12"/>
  <c r="C39" i="12"/>
  <c r="B39" i="12"/>
  <c r="R38" i="12"/>
  <c r="Q38" i="12"/>
  <c r="P38" i="12"/>
  <c r="O38" i="12"/>
  <c r="N38" i="12"/>
  <c r="M38" i="12"/>
  <c r="S38" i="12" s="1"/>
  <c r="K38" i="12"/>
  <c r="J38" i="12"/>
  <c r="I38" i="12"/>
  <c r="H38" i="12"/>
  <c r="L38" i="12" s="1"/>
  <c r="G38" i="12"/>
  <c r="F38" i="12"/>
  <c r="E38" i="12"/>
  <c r="D38" i="12"/>
  <c r="C38" i="12"/>
  <c r="B38" i="12"/>
  <c r="R37" i="12"/>
  <c r="Q37" i="12"/>
  <c r="P37" i="12"/>
  <c r="O37" i="12"/>
  <c r="N37" i="12"/>
  <c r="S37" i="12" s="1"/>
  <c r="M37" i="12"/>
  <c r="K37" i="12"/>
  <c r="J37" i="12"/>
  <c r="I37" i="12"/>
  <c r="H37" i="12"/>
  <c r="L37" i="12" s="1"/>
  <c r="G37" i="12"/>
  <c r="F37" i="12"/>
  <c r="E37" i="12"/>
  <c r="D37" i="12"/>
  <c r="C37" i="12"/>
  <c r="B37" i="12"/>
  <c r="R36" i="12"/>
  <c r="Q36" i="12"/>
  <c r="P36" i="12"/>
  <c r="O36" i="12"/>
  <c r="N36" i="12"/>
  <c r="M36" i="12"/>
  <c r="S36" i="12" s="1"/>
  <c r="K36" i="12"/>
  <c r="J36" i="12"/>
  <c r="I36" i="12"/>
  <c r="H36" i="12"/>
  <c r="L36" i="12" s="1"/>
  <c r="G36" i="12"/>
  <c r="F36" i="12"/>
  <c r="E36" i="12"/>
  <c r="D36" i="12"/>
  <c r="C36" i="12"/>
  <c r="B36" i="12"/>
  <c r="R35" i="12"/>
  <c r="Q35" i="12"/>
  <c r="P35" i="12"/>
  <c r="O35" i="12"/>
  <c r="N35" i="12"/>
  <c r="S35" i="12" s="1"/>
  <c r="M35" i="12"/>
  <c r="K35" i="12"/>
  <c r="J35" i="12"/>
  <c r="I35" i="12"/>
  <c r="H35" i="12"/>
  <c r="L35" i="12" s="1"/>
  <c r="G35" i="12"/>
  <c r="F35" i="12"/>
  <c r="E35" i="12"/>
  <c r="D35" i="12"/>
  <c r="C35" i="12"/>
  <c r="B35" i="12"/>
  <c r="R34" i="12"/>
  <c r="Q34" i="12"/>
  <c r="P34" i="12"/>
  <c r="O34" i="12"/>
  <c r="N34" i="12"/>
  <c r="M34" i="12"/>
  <c r="S34" i="12" s="1"/>
  <c r="K34" i="12"/>
  <c r="J34" i="12"/>
  <c r="I34" i="12"/>
  <c r="H34" i="12"/>
  <c r="L34" i="12" s="1"/>
  <c r="G34" i="12"/>
  <c r="F34" i="12"/>
  <c r="E34" i="12"/>
  <c r="D34" i="12"/>
  <c r="C34" i="12"/>
  <c r="B34" i="12"/>
  <c r="S33" i="12"/>
  <c r="L33" i="12"/>
  <c r="S32" i="12"/>
  <c r="L32" i="12"/>
  <c r="S31" i="12"/>
  <c r="L31" i="12"/>
  <c r="S30" i="12"/>
  <c r="L30" i="12"/>
  <c r="S29" i="12"/>
  <c r="L29" i="12"/>
  <c r="S28" i="12"/>
  <c r="L28" i="12"/>
  <c r="S27" i="12"/>
  <c r="L27" i="12"/>
  <c r="S26" i="12"/>
  <c r="L26" i="12"/>
  <c r="S25" i="12"/>
  <c r="L25" i="12"/>
  <c r="S24" i="12"/>
  <c r="L24" i="12"/>
  <c r="S23" i="12"/>
  <c r="L23" i="12"/>
  <c r="S22" i="12"/>
  <c r="L22" i="12"/>
  <c r="S21" i="12"/>
  <c r="L21" i="12"/>
  <c r="S20" i="12"/>
  <c r="L20" i="12"/>
  <c r="L27" i="11" l="1"/>
  <c r="J27" i="11"/>
  <c r="H27" i="11"/>
  <c r="F27" i="11"/>
  <c r="E27" i="11"/>
  <c r="N26" i="11"/>
  <c r="N25" i="11"/>
  <c r="N24" i="11"/>
  <c r="N23" i="11"/>
  <c r="N22" i="11"/>
  <c r="N29" i="11" s="1"/>
  <c r="F27" i="10"/>
  <c r="E27" i="10"/>
  <c r="D27" i="10"/>
  <c r="C27" i="10"/>
  <c r="G23" i="10"/>
  <c r="G22" i="10"/>
  <c r="C38" i="7"/>
  <c r="C37" i="7"/>
  <c r="C36" i="7"/>
  <c r="C35" i="7"/>
  <c r="C34" i="7"/>
  <c r="C33" i="7"/>
  <c r="C32" i="7"/>
  <c r="C31" i="7"/>
  <c r="C30" i="7"/>
  <c r="H28" i="7"/>
  <c r="G28" i="7"/>
  <c r="G24" i="7" s="1"/>
  <c r="G39" i="7" s="1"/>
  <c r="F28" i="7"/>
  <c r="E28" i="7"/>
  <c r="D28" i="7"/>
  <c r="C28" i="7"/>
  <c r="C27" i="7"/>
  <c r="C26" i="7"/>
  <c r="C25" i="7"/>
  <c r="H24" i="7"/>
  <c r="H39" i="7" s="1"/>
  <c r="F24" i="7"/>
  <c r="F39" i="7" s="1"/>
  <c r="E24" i="7"/>
  <c r="E39" i="7" s="1"/>
  <c r="D24" i="7"/>
  <c r="D39" i="7" s="1"/>
  <c r="C39" i="7" s="1"/>
  <c r="C23" i="7"/>
  <c r="C22" i="7"/>
  <c r="C20" i="7"/>
  <c r="G27" i="10" l="1"/>
  <c r="C24" i="7"/>
  <c r="L357" i="2" l="1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60" i="2" s="1"/>
  <c r="K30" i="2"/>
  <c r="K360" i="2" s="1"/>
  <c r="J30" i="2"/>
  <c r="J360" i="2" s="1"/>
  <c r="I30" i="2"/>
  <c r="I360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328" i="1" l="1"/>
  <c r="L296" i="1"/>
  <c r="K328" i="1"/>
  <c r="K296" i="1"/>
  <c r="K295" i="1" s="1"/>
  <c r="J328" i="1"/>
  <c r="J296" i="1"/>
  <c r="I328" i="1"/>
  <c r="I296" i="1"/>
  <c r="I295" i="1" s="1"/>
  <c r="L263" i="1"/>
  <c r="L231" i="1"/>
  <c r="L208" i="1"/>
  <c r="L178" i="1"/>
  <c r="L177" i="1" s="1"/>
  <c r="L165" i="1"/>
  <c r="L160" i="1" s="1"/>
  <c r="L151" i="1"/>
  <c r="L150" i="1" s="1"/>
  <c r="L131" i="1"/>
  <c r="L109" i="1"/>
  <c r="L89" i="1"/>
  <c r="L62" i="1"/>
  <c r="L61" i="1" s="1"/>
  <c r="L31" i="1"/>
  <c r="K263" i="1"/>
  <c r="K231" i="1"/>
  <c r="K208" i="1"/>
  <c r="K178" i="1"/>
  <c r="K177" i="1" s="1"/>
  <c r="K165" i="1"/>
  <c r="K160" i="1" s="1"/>
  <c r="K151" i="1"/>
  <c r="K150" i="1" s="1"/>
  <c r="K131" i="1"/>
  <c r="K109" i="1"/>
  <c r="K89" i="1"/>
  <c r="K62" i="1"/>
  <c r="K61" i="1" s="1"/>
  <c r="K31" i="1"/>
  <c r="J263" i="1"/>
  <c r="J231" i="1"/>
  <c r="J208" i="1"/>
  <c r="J178" i="1"/>
  <c r="J177" i="1" s="1"/>
  <c r="J165" i="1"/>
  <c r="J160" i="1" s="1"/>
  <c r="J151" i="1"/>
  <c r="J150" i="1" s="1"/>
  <c r="J131" i="1"/>
  <c r="J109" i="1"/>
  <c r="J89" i="1"/>
  <c r="J62" i="1"/>
  <c r="J61" i="1" s="1"/>
  <c r="J31" i="1"/>
  <c r="I263" i="1"/>
  <c r="I231" i="1"/>
  <c r="I208" i="1"/>
  <c r="I178" i="1"/>
  <c r="I177" i="1" s="1"/>
  <c r="I165" i="1"/>
  <c r="I160" i="1" s="1"/>
  <c r="I151" i="1"/>
  <c r="I150" i="1" s="1"/>
  <c r="I131" i="1"/>
  <c r="I109" i="1"/>
  <c r="I89" i="1"/>
  <c r="I62" i="1"/>
  <c r="I61" i="1" s="1"/>
  <c r="I31" i="1"/>
  <c r="J30" i="1" l="1"/>
  <c r="I30" i="1"/>
  <c r="K30" i="1"/>
  <c r="L30" i="1"/>
  <c r="I230" i="1"/>
  <c r="J230" i="1"/>
  <c r="J176" i="1" s="1"/>
  <c r="K230" i="1"/>
  <c r="K176" i="1" s="1"/>
  <c r="L230" i="1"/>
  <c r="J295" i="1"/>
  <c r="L295" i="1"/>
  <c r="L176" i="1" s="1"/>
  <c r="I176" i="1"/>
  <c r="I360" i="1" l="1"/>
  <c r="L360" i="1"/>
  <c r="K360" i="1"/>
  <c r="J360" i="1"/>
</calcChain>
</file>

<file path=xl/sharedStrings.xml><?xml version="1.0" encoding="utf-8"?>
<sst xmlns="http://schemas.openxmlformats.org/spreadsheetml/2006/main" count="2731" uniqueCount="470">
  <si>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</si>
  <si>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</si>
  <si>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</si>
  <si>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</si>
  <si>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</si>
  <si>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</si>
  <si>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</si>
  <si>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</si>
  <si>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</si>
  <si>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</si>
  <si>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</si>
  <si>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</si>
  <si>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</si>
  <si>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</si>
  <si>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</si>
  <si>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</si>
  <si>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</si>
  <si>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</si>
  <si>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</si>
  <si>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</si>
  <si>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191787872</t>
  </si>
  <si>
    <t xml:space="preserve"> </t>
  </si>
  <si>
    <t>Programos</t>
  </si>
  <si>
    <t>1</t>
  </si>
  <si>
    <t>Finansavimo šaltinio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</si>
  <si>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</si>
  <si>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</si>
  <si>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</si>
  <si>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</si>
  <si>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</si>
  <si>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</si>
  <si>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</si>
  <si>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</si>
  <si>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</si>
  <si>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</si>
  <si>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</si>
  <si>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</si>
  <si>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</si>
  <si>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</si>
  <si>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</si>
  <si>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</si>
  <si>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</si>
  <si>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</si>
  <si>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</si>
  <si>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</si>
  <si>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</si>
  <si>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</si>
  <si>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</si>
  <si>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</si>
  <si>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</si>
  <si>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</si>
  <si>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</si>
  <si>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</si>
  <si>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</si>
  <si>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</si>
  <si>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</si>
  <si>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</si>
  <si>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</si>
  <si>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</si>
  <si>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</si>
  <si>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</si>
  <si>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</si>
  <si>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</si>
  <si>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</si>
  <si>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</si>
  <si>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</si>
  <si>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</si>
  <si>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</si>
  <si>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</si>
  <si>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</si>
  <si>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</si>
  <si>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</si>
  <si>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</si>
  <si>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</si>
  <si>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</si>
  <si>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</si>
  <si>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</si>
  <si>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</si>
  <si>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</si>
  <si>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</si>
  <si>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</si>
  <si>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</si>
  <si>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</si>
  <si>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</si>
  <si>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</si>
  <si>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</si>
  <si>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</si>
  <si>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</si>
  <si>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</si>
  <si>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</si>
  <si>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</si>
  <si>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</si>
  <si>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</si>
  <si>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</si>
  <si>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</si>
  <si>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</si>
  <si>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</si>
  <si>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</si>
  <si>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</si>
  <si>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</si>
  <si>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</si>
  <si>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</si>
  <si>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</si>
  <si>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</si>
  <si>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</si>
  <si>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</si>
  <si>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</si>
  <si>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</si>
  <si>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</si>
  <si>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</si>
  <si>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</si>
  <si>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</si>
  <si>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</si>
  <si>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</si>
  <si>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</si>
  <si>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</si>
  <si>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</si>
  <si>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</si>
  <si>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</si>
  <si>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</si>
  <si>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</si>
  <si>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</si>
  <si>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</si>
  <si>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</si>
  <si>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</si>
  <si>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</si>
  <si>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</si>
  <si>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</si>
  <si>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</si>
  <si>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</si>
  <si>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</si>
  <si>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</si>
  <si>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</si>
  <si>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</si>
  <si>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</si>
  <si>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</si>
  <si>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</si>
  <si>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</si>
  <si>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</si>
  <si>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</si>
  <si>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</si>
  <si>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</si>
  <si>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</si>
  <si>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</si>
  <si>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</si>
  <si>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</si>
  <si>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</si>
  <si>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</si>
  <si>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</si>
  <si>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</si>
  <si>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</si>
  <si>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</si>
  <si>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</si>
  <si>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</si>
  <si>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</si>
  <si>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</si>
  <si>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</si>
  <si>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</si>
  <si>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</si>
  <si>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</si>
  <si>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</si>
  <si>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</si>
  <si>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</si>
  <si>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</si>
  <si>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</si>
  <si>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</si>
  <si>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</si>
  <si>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</si>
  <si>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</si>
  <si>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</si>
  <si>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</si>
  <si>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</si>
  <si>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</si>
  <si>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</si>
  <si>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</si>
  <si>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</si>
  <si>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</si>
  <si>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</si>
  <si>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</si>
  <si>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</si>
  <si>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</si>
  <si>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</si>
  <si>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</si>
  <si>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</si>
  <si>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</si>
  <si>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</si>
  <si>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</si>
  <si>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</si>
  <si>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</si>
  <si>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</si>
  <si>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</si>
  <si>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</si>
  <si>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</si>
  <si>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</si>
  <si>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</si>
  <si>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</si>
  <si>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</si>
  <si>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</si>
  <si>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</si>
  <si>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</si>
  <si>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</si>
  <si>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</si>
  <si>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</si>
  <si>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</si>
  <si>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</si>
  <si>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</si>
  <si>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</si>
  <si>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</si>
  <si>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</si>
  <si>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</si>
  <si>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</si>
  <si>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</si>
  <si>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</si>
  <si>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</si>
  <si>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</si>
  <si>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</si>
  <si>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</si>
  <si>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</si>
  <si>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</si>
  <si>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</si>
  <si>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</si>
  <si>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</si>
  <si>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</si>
  <si>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</si>
  <si>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</si>
  <si>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</si>
  <si>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</si>
  <si>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</si>
  <si>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</si>
  <si>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</si>
  <si>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</si>
  <si>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Rima Gabalienė</t>
  </si>
  <si>
    <t xml:space="preserve">      (įstaigos vadovo ar jo įgalioto asmens pareigų  pavadinimas)</t>
  </si>
  <si>
    <t>(parašas)</t>
  </si>
  <si>
    <t>(vardas ir pavardė)</t>
  </si>
  <si>
    <t>Vyr. buhalterė</t>
  </si>
  <si>
    <t>Auksė Žitkuvienė</t>
  </si>
  <si>
    <t xml:space="preserve">  (vyriausiasis buhalteris (buhalteris)/centralizuotos apskaitos įstaigos vadovas arba jo įgaliotas asmuo</t>
  </si>
  <si>
    <t>Klaipėdos r. Agluonėnų pagrindinė mokykla, 191787872</t>
  </si>
  <si>
    <t>2020.07.08 Nr. 22</t>
  </si>
  <si>
    <t>2020.07.08 Nr. 23</t>
  </si>
  <si>
    <t>1.1.1.13. Bendrųjų ugdymo planų įgyvendinimas bei tinkamos ugdymo aplinkos užtikrinimas Agluonėnų pagrindinėje mokykloje</t>
  </si>
  <si>
    <t>SB</t>
  </si>
  <si>
    <t>Savivaldybės biudžeto lėšos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</si>
  <si>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</si>
  <si>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</si>
  <si>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</si>
  <si>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</si>
  <si>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</si>
  <si>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Agluonėnų pagrindinė mokykla</t>
  </si>
  <si>
    <t>(Įstaigos pavadinimas)</t>
  </si>
  <si>
    <t>PAŽYMA PRIE MOKĖTINŲ SUMŲ 2020 M. BIRŽELIO 30 D. ATASKAITOS 9 PRIEDO</t>
  </si>
  <si>
    <t xml:space="preserve">  Metinė, ketvirtinė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</si>
  <si>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</si>
  <si>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</si>
  <si>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</si>
  <si>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</si>
  <si>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</si>
  <si>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</si>
  <si>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</si>
  <si>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</si>
  <si>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</si>
  <si>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</si>
  <si>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</si>
  <si>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</si>
  <si>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</si>
  <si>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</si>
  <si>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</si>
  <si>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</si>
  <si>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</si>
  <si>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</si>
  <si>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</si>
  <si>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</si>
  <si>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2.2.1.1.1.5. </t>
  </si>
  <si>
    <t>Ryšių paslaugų įsigijimo išlaidos</t>
  </si>
  <si>
    <t xml:space="preserve">2.2.1.1.1.16. </t>
  </si>
  <si>
    <t>Kvalifikacijos kėlimo  išlaidos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</si>
  <si>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</si>
  <si>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</si>
  <si>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</si>
  <si>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</si>
  <si>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</si>
  <si>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</si>
  <si>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</si>
  <si>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</si>
  <si>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</si>
  <si>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</si>
  <si>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</si>
  <si>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Vyriausioji buhalterė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</si>
  <si>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</si>
  <si>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</si>
  <si>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</si>
  <si>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</si>
  <si>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</si>
  <si>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</si>
  <si>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</si>
  <si>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SAVIVALDYBĖS BIUDŽETINIŲ ĮSTAIGŲ  PAJAMŲ ĮMOKŲ ATASKAITA UŽ  2020 METŲ II KETVIRTĮ</t>
  </si>
  <si>
    <t>Agluonėnai</t>
  </si>
  <si>
    <t xml:space="preserve">                       (sudarymo vieta)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</si>
  <si>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</si>
  <si>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</si>
  <si>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</si>
  <si>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</si>
  <si>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</si>
  <si>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</si>
  <si>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</si>
  <si>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</si>
  <si>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</si>
  <si>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</si>
  <si>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Apskaičiuotos turto naudojimo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</si>
  <si>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</si>
  <si>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</si>
  <si>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</si>
  <si>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</si>
  <si>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2018 m. vasario 6 d.</t>
  </si>
  <si>
    <t>įsakymu Nr.(5.1.1) AV - 306</t>
  </si>
  <si>
    <t>191787872, Mokyklos g. 3, Agluonėnai, Klaipėdos r.</t>
  </si>
  <si>
    <t>(Registracijos kodas ir buveinės adresas)</t>
  </si>
  <si>
    <t>Metinė, ketvirtinė, mėnesinė</t>
  </si>
  <si>
    <t xml:space="preserve"> PAŽYMA APIE PAJAMAS UŽ PASLAUGAS IR NUOMĄ  2020 M. BIRŽELIO 30 D. 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</si>
  <si>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</si>
  <si>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</si>
  <si>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</si>
  <si>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</si>
  <si>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</si>
  <si>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</si>
  <si>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</si>
  <si>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</si>
  <si>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</si>
  <si>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</si>
  <si>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</si>
  <si>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</si>
  <si>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</si>
  <si>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</si>
  <si>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</si>
  <si>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</si>
  <si>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</si>
  <si>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</si>
  <si>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</si>
  <si>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</si>
  <si>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</si>
  <si>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</si>
  <si>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</si>
  <si>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</si>
  <si>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</si>
  <si>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Vyriausiasioji buhalterė</t>
  </si>
  <si>
    <t xml:space="preserve">  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</si>
  <si>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</si>
  <si>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</si>
  <si>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IKIMOKYKLINIŲ, VISŲ TIPŲ BENDROJO UGDYMO MOKYKLŲ, KITŲ ŠVIETIMO ĮSTAIGŲ TINKLO, KONTINGENTO, ETATŲ  IR IŠLAIDŲ DARBO UŽMOKESČIUI  PLANO ĮVYKDYMO ATASKAITA 2020 m. birželio mėn. 30 d.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</si>
  <si>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</si>
  <si>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</si>
  <si>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</si>
  <si>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</si>
  <si>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</si>
  <si>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</si>
  <si>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</si>
  <si>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</si>
  <si>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</si>
  <si>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</si>
  <si>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</si>
  <si>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</si>
  <si>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</si>
  <si>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</si>
  <si>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</si>
  <si>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</si>
  <si>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</si>
  <si>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</si>
  <si>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</si>
  <si>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</si>
  <si>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</si>
  <si>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</si>
  <si>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</si>
  <si>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</si>
  <si>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</si>
  <si>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</si>
  <si>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</si>
  <si>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</si>
  <si>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</si>
  <si>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</si>
  <si>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</si>
  <si>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</si>
  <si>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</si>
  <si>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</si>
  <si>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</si>
  <si>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</si>
  <si>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</si>
  <si>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</si>
  <si>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</si>
  <si>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</si>
  <si>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</si>
  <si>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</si>
  <si>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</si>
  <si>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</si>
  <si>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2020.07.08 Nr. 24</t>
  </si>
  <si>
    <t>1.4.4.28. Švietimo įstaigų patalpų remontas, mokyklinių autobusų remontas, buitinės, organizacinės technikos, mokymo priemonių įsigijimas</t>
  </si>
  <si>
    <t>Mokymo lėšos</t>
  </si>
  <si>
    <t>2020.07.08 Nr. 25</t>
  </si>
  <si>
    <t>Pajamos už paslaugas ir nuomą</t>
  </si>
  <si>
    <t>2020.07.08 Nr. 26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</si>
  <si>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</si>
  <si>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</si>
  <si>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</si>
  <si>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</si>
  <si>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</si>
  <si>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birželio mėn. 30 d.</t>
  </si>
  <si>
    <t xml:space="preserve">     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</si>
  <si>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</si>
  <si>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</si>
  <si>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</si>
  <si>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</si>
  <si>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</si>
  <si>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</si>
  <si>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</si>
  <si>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</si>
  <si>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</si>
  <si>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</si>
  <si>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</si>
  <si>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</si>
  <si>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</si>
  <si>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</si>
  <si>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</si>
  <si>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</si>
  <si>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</si>
  <si>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</si>
  <si>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</si>
  <si>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</si>
  <si>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</si>
  <si>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</si>
  <si>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</si>
  <si>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</si>
  <si>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</si>
  <si>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</si>
  <si>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</si>
  <si>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</si>
  <si>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</si>
  <si>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</si>
  <si>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</si>
  <si>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</si>
  <si>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</si>
  <si>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</si>
  <si>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                                                                    2 ketvirtis</t>
  </si>
  <si>
    <t xml:space="preserve">                                                               (data)</t>
  </si>
  <si>
    <t xml:space="preserve">                                                                 (metinė, ketvirtinė)</t>
  </si>
  <si>
    <t>Klaipėdos raj.savivaldybės administracijos (Biudžeto ir ekonomikos skyriui)</t>
  </si>
  <si>
    <t>PAŽYMA DĖL SUKAUPTŲ FINANSAVIMO SUMŲ</t>
  </si>
  <si>
    <t>Ataskaitinis laikotarpis:</t>
  </si>
  <si>
    <t>2020-06-30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</si>
  <si>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</si>
  <si>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</si>
  <si>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</si>
  <si>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</si>
  <si>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</si>
  <si>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</si>
  <si>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</si>
  <si>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</si>
  <si>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09.02.01.01.</t>
  </si>
  <si>
    <t>Atostogų rezervas, iš jų:</t>
  </si>
  <si>
    <t>socialinio draudimo įmokos</t>
  </si>
  <si>
    <t>Atsargoms</t>
  </si>
  <si>
    <t>(Parašas) (Vardas ir pavardė)</t>
  </si>
  <si>
    <t>PAŽYMA DĖL GAUTINŲ, GAUTŲ IR GRĄŽINTINŲ FINANSAVIMO SUMŲ</t>
  </si>
  <si>
    <t>Per ataskaitinį laikotarpį gautos finansavimo sumos:</t>
  </si>
  <si>
    <t>Ilgalaikiam turtui įsigyti</t>
  </si>
  <si>
    <t>2020-07-08 Nr. 29</t>
  </si>
  <si>
    <t>2020-07-08 Nr. 30</t>
  </si>
  <si>
    <t>2020-07-08 Nr. 31</t>
  </si>
  <si>
    <t>2020.07.08 Nr. 27</t>
  </si>
  <si>
    <t xml:space="preserve">                                                           2020.07.08 Nr. 28</t>
  </si>
  <si>
    <t>2020-07-08 Nr.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</si>
</sst>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u/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</fills>
  <borders count="6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 applyFill="0" applyProtection="0"/>
    <xf numFmtId="0" fontId="36" fillId="0" borderId="0"/>
    <xf numFmtId="0" fontId="48" fillId="0" borderId="0"/>
    <xf numFmtId="0" fontId="52" fillId="0" borderId="0"/>
    <xf numFmtId="0" fontId="48" fillId="0" borderId="0"/>
    <xf numFmtId="0" fontId="37" fillId="0" borderId="0"/>
    <xf numFmtId="0" fontId="52" fillId="0" borderId="0"/>
  </cellStyleXfs>
  <cellXfs count="656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22" fillId="0" borderId="0" xfId="0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164" fontId="22" fillId="0" borderId="0" xfId="0" applyNumberFormat="1" applyFont="1" applyFill="1" applyAlignment="1" applyProtection="1">
      <alignment horizontal="right" vertical="center"/>
    </xf>
    <xf numFmtId="0" fontId="23" fillId="0" borderId="0" xfId="0" applyFont="1" applyFill="1" applyProtection="1"/>
    <xf numFmtId="164" fontId="22" fillId="0" borderId="0" xfId="0" applyNumberFormat="1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wrapText="1"/>
    </xf>
    <xf numFmtId="0" fontId="22" fillId="0" borderId="0" xfId="0" applyFont="1" applyFill="1" applyAlignment="1" applyProtection="1">
      <alignment horizontal="center" wrapText="1"/>
    </xf>
    <xf numFmtId="0" fontId="25" fillId="0" borderId="6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center" wrapText="1"/>
    </xf>
    <xf numFmtId="0" fontId="30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horizontal="center" vertical="top"/>
    </xf>
    <xf numFmtId="0" fontId="31" fillId="0" borderId="6" xfId="0" applyFont="1" applyFill="1" applyBorder="1" applyAlignment="1" applyProtection="1">
      <alignment horizontal="center" vertical="top"/>
    </xf>
    <xf numFmtId="0" fontId="25" fillId="0" borderId="0" xfId="0" applyFont="1" applyFill="1" applyAlignment="1" applyProtection="1">
      <alignment horizontal="center"/>
    </xf>
    <xf numFmtId="0" fontId="30" fillId="0" borderId="5" xfId="0" applyFont="1" applyFill="1" applyBorder="1" applyAlignment="1" applyProtection="1">
      <alignment horizontal="center" vertical="top"/>
    </xf>
    <xf numFmtId="0" fontId="32" fillId="0" borderId="0" xfId="0" applyFont="1" applyFill="1" applyAlignment="1" applyProtection="1">
      <alignment horizontal="justify" vertical="center"/>
    </xf>
    <xf numFmtId="0" fontId="0" fillId="0" borderId="0" xfId="0"/>
    <xf numFmtId="0" fontId="33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17" xfId="0" applyBorder="1"/>
    <xf numFmtId="0" fontId="34" fillId="0" borderId="0" xfId="0" applyFont="1"/>
    <xf numFmtId="0" fontId="0" fillId="0" borderId="0" xfId="0" applyBorder="1" applyAlignment="1"/>
    <xf numFmtId="0" fontId="33" fillId="0" borderId="0" xfId="0" applyFont="1" applyBorder="1"/>
    <xf numFmtId="0" fontId="34" fillId="0" borderId="20" xfId="0" applyFont="1" applyBorder="1" applyAlignment="1">
      <alignment horizontal="center" wrapText="1"/>
    </xf>
    <xf numFmtId="0" fontId="34" fillId="0" borderId="20" xfId="0" applyFont="1" applyBorder="1" applyAlignment="1">
      <alignment horizontal="center"/>
    </xf>
    <xf numFmtId="0" fontId="34" fillId="0" borderId="20" xfId="0" applyFont="1" applyFill="1" applyBorder="1"/>
    <xf numFmtId="0" fontId="35" fillId="0" borderId="20" xfId="0" applyFont="1" applyBorder="1"/>
    <xf numFmtId="0" fontId="34" fillId="5" borderId="20" xfId="0" applyFont="1" applyFill="1" applyBorder="1"/>
    <xf numFmtId="0" fontId="34" fillId="0" borderId="20" xfId="0" applyNumberFormat="1" applyFont="1" applyFill="1" applyBorder="1"/>
    <xf numFmtId="0" fontId="26" fillId="0" borderId="20" xfId="1" applyFont="1" applyFill="1" applyBorder="1" applyAlignment="1" applyProtection="1">
      <alignment vertical="top" wrapText="1"/>
    </xf>
    <xf numFmtId="0" fontId="34" fillId="0" borderId="20" xfId="0" applyFont="1" applyBorder="1"/>
    <xf numFmtId="0" fontId="35" fillId="0" borderId="20" xfId="0" applyFont="1" applyFill="1" applyBorder="1"/>
    <xf numFmtId="0" fontId="34" fillId="0" borderId="20" xfId="0" applyFont="1" applyBorder="1" applyAlignment="1">
      <alignment horizontal="right"/>
    </xf>
    <xf numFmtId="0" fontId="34" fillId="0" borderId="20" xfId="0" applyFont="1" applyBorder="1" applyAlignment="1">
      <alignment horizontal="left"/>
    </xf>
    <xf numFmtId="0" fontId="37" fillId="0" borderId="0" xfId="0" applyFont="1"/>
    <xf numFmtId="0" fontId="25" fillId="0" borderId="17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38" fillId="0" borderId="0" xfId="0" applyFont="1" applyFill="1" applyAlignment="1">
      <alignment horizontal="left" wrapText="1"/>
    </xf>
    <xf numFmtId="0" fontId="41" fillId="0" borderId="0" xfId="0" applyFont="1"/>
    <xf numFmtId="0" fontId="40" fillId="0" borderId="0" xfId="0" applyFont="1" applyAlignment="1"/>
    <xf numFmtId="0" fontId="41" fillId="0" borderId="0" xfId="0" applyFont="1" applyBorder="1"/>
    <xf numFmtId="0" fontId="40" fillId="0" borderId="0" xfId="0" applyFont="1" applyFill="1"/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3" fillId="0" borderId="0" xfId="0" applyFont="1"/>
    <xf numFmtId="0" fontId="38" fillId="0" borderId="0" xfId="0" applyFont="1" applyBorder="1"/>
    <xf numFmtId="0" fontId="44" fillId="0" borderId="0" xfId="0" applyFont="1"/>
    <xf numFmtId="0" fontId="38" fillId="0" borderId="0" xfId="0" applyFont="1" applyBorder="1" applyAlignment="1">
      <alignment horizontal="right"/>
    </xf>
    <xf numFmtId="0" fontId="37" fillId="0" borderId="2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27" xfId="0" applyFont="1" applyBorder="1" applyAlignment="1">
      <alignment wrapText="1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0" xfId="0" quotePrefix="1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0" fontId="46" fillId="0" borderId="20" xfId="0" applyFont="1" applyBorder="1"/>
    <xf numFmtId="2" fontId="46" fillId="0" borderId="20" xfId="0" applyNumberFormat="1" applyFont="1" applyBorder="1"/>
    <xf numFmtId="0" fontId="46" fillId="0" borderId="20" xfId="0" applyNumberFormat="1" applyFont="1" applyBorder="1" applyAlignment="1">
      <alignment horizontal="center"/>
    </xf>
    <xf numFmtId="0" fontId="38" fillId="0" borderId="20" xfId="0" applyFont="1" applyBorder="1"/>
    <xf numFmtId="0" fontId="40" fillId="0" borderId="20" xfId="0" applyFont="1" applyBorder="1" applyAlignment="1">
      <alignment horizontal="right" vertical="center" wrapText="1"/>
    </xf>
    <xf numFmtId="0" fontId="40" fillId="0" borderId="25" xfId="0" quotePrefix="1" applyNumberFormat="1" applyFont="1" applyBorder="1" applyAlignment="1">
      <alignment horizontal="center"/>
    </xf>
    <xf numFmtId="2" fontId="47" fillId="0" borderId="20" xfId="0" applyNumberFormat="1" applyFont="1" applyBorder="1"/>
    <xf numFmtId="0" fontId="39" fillId="0" borderId="0" xfId="0" applyFont="1" applyBorder="1"/>
    <xf numFmtId="0" fontId="42" fillId="0" borderId="0" xfId="2" applyFont="1" applyFill="1" applyAlignment="1"/>
    <xf numFmtId="0" fontId="38" fillId="0" borderId="17" xfId="0" applyFont="1" applyBorder="1"/>
    <xf numFmtId="0" fontId="38" fillId="0" borderId="0" xfId="2" applyFont="1" applyFill="1" applyAlignment="1">
      <alignment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0" borderId="0" xfId="2" applyFont="1" applyFill="1" applyAlignment="1">
      <alignment horizontal="center" vertical="top" wrapText="1"/>
    </xf>
    <xf numFmtId="0" fontId="49" fillId="0" borderId="0" xfId="0" applyFont="1"/>
    <xf numFmtId="0" fontId="0" fillId="0" borderId="0" xfId="0" applyAlignment="1"/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right"/>
    </xf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33" fillId="0" borderId="28" xfId="0" applyFont="1" applyBorder="1"/>
    <xf numFmtId="0" fontId="33" fillId="0" borderId="1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33" fillId="0" borderId="21" xfId="0" applyFont="1" applyBorder="1" applyAlignment="1">
      <alignment horizontal="center"/>
    </xf>
    <xf numFmtId="0" fontId="33" fillId="0" borderId="30" xfId="0" applyFont="1" applyBorder="1"/>
    <xf numFmtId="0" fontId="0" fillId="0" borderId="26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25" fillId="0" borderId="0" xfId="0" applyFont="1" applyAlignment="1"/>
    <xf numFmtId="0" fontId="25" fillId="0" borderId="0" xfId="0" applyFont="1" applyFill="1" applyProtection="1"/>
    <xf numFmtId="0" fontId="25" fillId="0" borderId="19" xfId="0" applyFont="1" applyBorder="1" applyAlignment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 vertical="top"/>
    </xf>
    <xf numFmtId="0" fontId="23" fillId="0" borderId="0" xfId="0" applyFont="1" applyFill="1" applyProtection="1"/>
    <xf numFmtId="0" fontId="46" fillId="0" borderId="0" xfId="0" applyFont="1" applyProtection="1">
      <protection locked="0"/>
    </xf>
    <xf numFmtId="0" fontId="53" fillId="0" borderId="0" xfId="3" applyFont="1" applyProtection="1"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54" fillId="0" borderId="0" xfId="3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56" fillId="0" borderId="23" xfId="0" applyFont="1" applyBorder="1" applyProtection="1">
      <protection locked="0"/>
    </xf>
    <xf numFmtId="0" fontId="56" fillId="0" borderId="20" xfId="0" applyFont="1" applyBorder="1" applyProtection="1">
      <protection locked="0"/>
    </xf>
    <xf numFmtId="0" fontId="45" fillId="0" borderId="0" xfId="0" applyFont="1" applyProtection="1">
      <protection locked="0"/>
    </xf>
    <xf numFmtId="1" fontId="58" fillId="0" borderId="0" xfId="0" applyNumberFormat="1" applyFont="1" applyProtection="1">
      <protection locked="0"/>
    </xf>
    <xf numFmtId="0" fontId="47" fillId="0" borderId="20" xfId="6" applyFont="1" applyBorder="1" applyAlignment="1" applyProtection="1">
      <alignment horizontal="center" vertical="center" wrapText="1"/>
      <protection locked="0"/>
    </xf>
    <xf numFmtId="0" fontId="59" fillId="0" borderId="20" xfId="4" applyFont="1" applyBorder="1" applyAlignment="1" applyProtection="1">
      <alignment horizontal="center" vertical="top" wrapText="1"/>
      <protection locked="0"/>
    </xf>
    <xf numFmtId="0" fontId="59" fillId="0" borderId="23" xfId="6" applyFont="1" applyBorder="1" applyAlignment="1" applyProtection="1">
      <alignment horizontal="center" vertical="top" wrapText="1"/>
      <protection locked="0"/>
    </xf>
    <xf numFmtId="0" fontId="59" fillId="0" borderId="20" xfId="0" applyFont="1" applyBorder="1" applyAlignment="1" applyProtection="1">
      <alignment vertical="top"/>
      <protection locked="0"/>
    </xf>
    <xf numFmtId="0" fontId="45" fillId="0" borderId="30" xfId="0" applyFont="1" applyBorder="1" applyProtection="1">
      <protection locked="0"/>
    </xf>
    <xf numFmtId="164" fontId="57" fillId="0" borderId="0" xfId="5" applyNumberFormat="1" applyFont="1" applyAlignment="1" applyProtection="1">
      <alignment horizontal="center"/>
      <protection locked="0"/>
    </xf>
    <xf numFmtId="0" fontId="46" fillId="0" borderId="20" xfId="4" applyFont="1" applyBorder="1" applyAlignment="1" applyProtection="1">
      <alignment vertical="center" wrapText="1"/>
      <protection locked="0"/>
    </xf>
    <xf numFmtId="0" fontId="46" fillId="0" borderId="20" xfId="4" applyFont="1" applyBorder="1" applyProtection="1">
      <protection locked="0"/>
    </xf>
    <xf numFmtId="0" fontId="46" fillId="0" borderId="23" xfId="4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left"/>
      <protection locked="0"/>
    </xf>
    <xf numFmtId="0" fontId="46" fillId="0" borderId="20" xfId="4" applyFont="1" applyBorder="1" applyAlignment="1" applyProtection="1">
      <alignment horizontal="right"/>
      <protection locked="0"/>
    </xf>
    <xf numFmtId="0" fontId="46" fillId="0" borderId="23" xfId="4" applyFont="1" applyBorder="1" applyAlignment="1" applyProtection="1">
      <alignment horizontal="right"/>
      <protection locked="0"/>
    </xf>
    <xf numFmtId="0" fontId="38" fillId="0" borderId="20" xfId="0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164" fontId="60" fillId="0" borderId="0" xfId="5" applyNumberFormat="1" applyFont="1" applyProtection="1">
      <protection locked="0"/>
    </xf>
    <xf numFmtId="164" fontId="60" fillId="0" borderId="0" xfId="5" applyNumberFormat="1" applyFont="1" applyAlignment="1" applyProtection="1">
      <alignment horizontal="left"/>
      <protection locked="0"/>
    </xf>
    <xf numFmtId="164" fontId="60" fillId="0" borderId="0" xfId="5" applyNumberFormat="1" applyFont="1" applyAlignment="1" applyProtection="1">
      <alignment horizontal="center"/>
      <protection locked="0"/>
    </xf>
    <xf numFmtId="0" fontId="38" fillId="0" borderId="20" xfId="0" applyFont="1" applyBorder="1" applyProtection="1">
      <protection locked="0"/>
    </xf>
    <xf numFmtId="1" fontId="58" fillId="0" borderId="20" xfId="0" applyNumberFormat="1" applyFont="1" applyBorder="1" applyProtection="1">
      <protection locked="0"/>
    </xf>
    <xf numFmtId="0" fontId="46" fillId="0" borderId="0" xfId="4" applyFont="1" applyAlignment="1" applyProtection="1">
      <alignment vertical="center" wrapText="1"/>
      <protection locked="0"/>
    </xf>
    <xf numFmtId="0" fontId="45" fillId="0" borderId="0" xfId="4" applyFont="1" applyAlignment="1" applyProtection="1">
      <alignment horizontal="center" vertical="center"/>
      <protection locked="0"/>
    </xf>
    <xf numFmtId="0" fontId="46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41" xfId="0" applyFont="1" applyBorder="1" applyAlignment="1" applyProtection="1">
      <alignment horizontal="center" vertical="center" wrapText="1"/>
      <protection locked="0"/>
    </xf>
    <xf numFmtId="0" fontId="45" fillId="0" borderId="39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5" fillId="0" borderId="45" xfId="0" applyFont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39" xfId="0" applyFont="1" applyBorder="1" applyAlignment="1">
      <alignment wrapText="1"/>
    </xf>
    <xf numFmtId="0" fontId="48" fillId="0" borderId="45" xfId="0" applyFont="1" applyBorder="1" applyAlignment="1">
      <alignment horizontal="right" wrapText="1"/>
    </xf>
    <xf numFmtId="0" fontId="48" fillId="0" borderId="20" xfId="0" applyFont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48" fillId="0" borderId="41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4" fontId="48" fillId="6" borderId="42" xfId="0" applyNumberFormat="1" applyFont="1" applyFill="1" applyBorder="1" applyAlignment="1">
      <alignment horizontal="right" wrapText="1"/>
    </xf>
    <xf numFmtId="0" fontId="62" fillId="0" borderId="39" xfId="0" applyFont="1" applyBorder="1" applyAlignment="1">
      <alignment horizontal="left" wrapText="1"/>
    </xf>
    <xf numFmtId="0" fontId="48" fillId="0" borderId="39" xfId="0" applyFont="1" applyBorder="1" applyAlignment="1">
      <alignment horizontal="left" wrapText="1"/>
    </xf>
    <xf numFmtId="0" fontId="48" fillId="0" borderId="39" xfId="0" applyFont="1" applyBorder="1" applyAlignment="1" applyProtection="1">
      <alignment horizontal="left" wrapText="1"/>
      <protection locked="0"/>
    </xf>
    <xf numFmtId="0" fontId="48" fillId="0" borderId="40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58" fillId="0" borderId="20" xfId="0" applyFont="1" applyBorder="1" applyAlignment="1" applyProtection="1">
      <alignment horizontal="right" wrapText="1"/>
      <protection locked="0"/>
    </xf>
    <xf numFmtId="0" fontId="48" fillId="0" borderId="23" xfId="0" applyFont="1" applyBorder="1" applyAlignment="1" applyProtection="1">
      <alignment horizontal="right" wrapText="1"/>
      <protection locked="0"/>
    </xf>
    <xf numFmtId="0" fontId="48" fillId="0" borderId="41" xfId="0" applyFont="1" applyBorder="1" applyAlignment="1" applyProtection="1">
      <alignment horizontal="right" wrapText="1"/>
      <protection locked="0"/>
    </xf>
    <xf numFmtId="0" fontId="63" fillId="0" borderId="39" xfId="0" applyFont="1" applyBorder="1" applyAlignment="1" applyProtection="1">
      <alignment horizontal="left" wrapText="1"/>
      <protection locked="0"/>
    </xf>
    <xf numFmtId="0" fontId="64" fillId="0" borderId="39" xfId="0" applyFont="1" applyBorder="1" applyAlignment="1" applyProtection="1">
      <alignment horizontal="left" wrapText="1"/>
      <protection locked="0"/>
    </xf>
    <xf numFmtId="0" fontId="58" fillId="0" borderId="39" xfId="0" applyFont="1" applyBorder="1" applyAlignment="1" applyProtection="1">
      <alignment horizontal="left" wrapText="1"/>
      <protection locked="0"/>
    </xf>
    <xf numFmtId="0" fontId="65" fillId="0" borderId="46" xfId="0" applyFont="1" applyBorder="1" applyAlignment="1">
      <alignment horizontal="left" wrapText="1"/>
    </xf>
    <xf numFmtId="0" fontId="48" fillId="0" borderId="47" xfId="0" applyFont="1" applyBorder="1" applyAlignment="1" applyProtection="1">
      <alignment horizontal="right" wrapText="1"/>
      <protection locked="0"/>
    </xf>
    <xf numFmtId="0" fontId="48" fillId="0" borderId="19" xfId="0" applyFont="1" applyBorder="1" applyAlignment="1" applyProtection="1">
      <alignment horizontal="right" wrapText="1"/>
      <protection locked="0"/>
    </xf>
    <xf numFmtId="0" fontId="58" fillId="0" borderId="19" xfId="0" applyFont="1" applyBorder="1" applyAlignment="1" applyProtection="1">
      <alignment horizontal="right" wrapText="1"/>
      <protection locked="0"/>
    </xf>
    <xf numFmtId="0" fontId="48" fillId="0" borderId="28" xfId="0" applyFont="1" applyBorder="1" applyAlignment="1" applyProtection="1">
      <alignment horizontal="right" wrapText="1"/>
      <protection locked="0"/>
    </xf>
    <xf numFmtId="0" fontId="48" fillId="0" borderId="48" xfId="0" applyFont="1" applyBorder="1" applyAlignment="1" applyProtection="1">
      <alignment horizontal="right" wrapText="1"/>
      <protection locked="0"/>
    </xf>
    <xf numFmtId="4" fontId="48" fillId="6" borderId="43" xfId="0" applyNumberFormat="1" applyFont="1" applyFill="1" applyBorder="1" applyAlignment="1">
      <alignment horizontal="right" wrapText="1"/>
    </xf>
    <xf numFmtId="0" fontId="48" fillId="0" borderId="47" xfId="0" applyFont="1" applyBorder="1" applyAlignment="1">
      <alignment horizontal="right" wrapText="1"/>
    </xf>
    <xf numFmtId="0" fontId="66" fillId="6" borderId="32" xfId="0" applyFont="1" applyFill="1" applyBorder="1" applyAlignment="1">
      <alignment horizontal="left" wrapText="1"/>
    </xf>
    <xf numFmtId="0" fontId="66" fillId="6" borderId="49" xfId="0" applyFont="1" applyFill="1" applyBorder="1" applyAlignment="1">
      <alignment horizontal="right" wrapText="1"/>
    </xf>
    <xf numFmtId="0" fontId="66" fillId="6" borderId="50" xfId="0" applyFont="1" applyFill="1" applyBorder="1" applyAlignment="1">
      <alignment horizontal="right" wrapText="1"/>
    </xf>
    <xf numFmtId="0" fontId="66" fillId="6" borderId="51" xfId="0" applyFont="1" applyFill="1" applyBorder="1" applyAlignment="1">
      <alignment horizontal="right" wrapText="1"/>
    </xf>
    <xf numFmtId="4" fontId="48" fillId="6" borderId="51" xfId="0" applyNumberFormat="1" applyFont="1" applyFill="1" applyBorder="1" applyAlignment="1">
      <alignment horizontal="right" wrapText="1"/>
    </xf>
    <xf numFmtId="0" fontId="67" fillId="6" borderId="52" xfId="0" applyFont="1" applyFill="1" applyBorder="1" applyAlignment="1">
      <alignment horizontal="left" wrapText="1"/>
    </xf>
    <xf numFmtId="0" fontId="66" fillId="6" borderId="53" xfId="0" applyFont="1" applyFill="1" applyBorder="1" applyAlignment="1">
      <alignment horizontal="right" wrapText="1"/>
    </xf>
    <xf numFmtId="0" fontId="66" fillId="6" borderId="54" xfId="0" applyFont="1" applyFill="1" applyBorder="1" applyAlignment="1">
      <alignment horizontal="right" wrapText="1"/>
    </xf>
    <xf numFmtId="0" fontId="66" fillId="6" borderId="55" xfId="0" applyFont="1" applyFill="1" applyBorder="1" applyAlignment="1">
      <alignment horizontal="right" wrapText="1"/>
    </xf>
    <xf numFmtId="4" fontId="48" fillId="6" borderId="55" xfId="0" applyNumberFormat="1" applyFont="1" applyFill="1" applyBorder="1" applyAlignment="1">
      <alignment horizontal="right" wrapText="1"/>
    </xf>
    <xf numFmtId="0" fontId="46" fillId="6" borderId="56" xfId="0" applyFont="1" applyFill="1" applyBorder="1"/>
    <xf numFmtId="0" fontId="46" fillId="6" borderId="57" xfId="0" applyFont="1" applyFill="1" applyBorder="1"/>
    <xf numFmtId="0" fontId="46" fillId="6" borderId="22" xfId="0" applyFont="1" applyFill="1" applyBorder="1"/>
    <xf numFmtId="0" fontId="46" fillId="6" borderId="44" xfId="0" applyFont="1" applyFill="1" applyBorder="1"/>
    <xf numFmtId="4" fontId="48" fillId="6" borderId="44" xfId="0" applyNumberFormat="1" applyFont="1" applyFill="1" applyBorder="1" applyAlignment="1">
      <alignment horizontal="right" wrapText="1"/>
    </xf>
    <xf numFmtId="0" fontId="63" fillId="6" borderId="39" xfId="0" applyFont="1" applyFill="1" applyBorder="1" applyAlignment="1" applyProtection="1">
      <alignment horizontal="left" wrapText="1"/>
      <protection locked="0"/>
    </xf>
    <xf numFmtId="0" fontId="46" fillId="6" borderId="40" xfId="0" applyFont="1" applyFill="1" applyBorder="1"/>
    <xf numFmtId="0" fontId="46" fillId="6" borderId="20" xfId="0" applyFont="1" applyFill="1" applyBorder="1"/>
    <xf numFmtId="0" fontId="46" fillId="6" borderId="42" xfId="0" applyFont="1" applyFill="1" applyBorder="1"/>
    <xf numFmtId="0" fontId="46" fillId="6" borderId="39" xfId="0" applyFont="1" applyFill="1" applyBorder="1"/>
    <xf numFmtId="0" fontId="63" fillId="6" borderId="52" xfId="0" applyFont="1" applyFill="1" applyBorder="1" applyAlignment="1" applyProtection="1">
      <alignment horizontal="left" wrapText="1"/>
      <protection locked="0"/>
    </xf>
    <xf numFmtId="0" fontId="46" fillId="6" borderId="53" xfId="0" applyFont="1" applyFill="1" applyBorder="1"/>
    <xf numFmtId="0" fontId="46" fillId="6" borderId="54" xfId="0" applyFont="1" applyFill="1" applyBorder="1"/>
    <xf numFmtId="0" fontId="46" fillId="6" borderId="55" xfId="0" applyFont="1" applyFill="1" applyBorder="1"/>
    <xf numFmtId="0" fontId="46" fillId="0" borderId="0" xfId="0" applyFont="1"/>
    <xf numFmtId="0" fontId="51" fillId="0" borderId="0" xfId="0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46" fillId="0" borderId="17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69" fillId="0" borderId="0" xfId="0" applyFont="1" applyFill="1" applyProtection="1"/>
    <xf numFmtId="0" fontId="16" fillId="0" borderId="0" xfId="0" applyFont="1" applyFill="1" applyAlignment="1" applyProtection="1">
      <alignment horizontal="left"/>
    </xf>
    <xf numFmtId="0" fontId="70" fillId="0" borderId="0" xfId="0" applyFont="1" applyFill="1" applyAlignment="1" applyProtection="1">
      <alignment horizontal="left"/>
    </xf>
    <xf numFmtId="0" fontId="70" fillId="0" borderId="0" xfId="0" applyFont="1" applyFill="1" applyProtection="1"/>
    <xf numFmtId="0" fontId="14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center" vertical="center"/>
    </xf>
    <xf numFmtId="0" fontId="69" fillId="0" borderId="0" xfId="0" applyFont="1" applyFill="1" applyAlignment="1" applyProtection="1">
      <alignment vertical="center"/>
    </xf>
    <xf numFmtId="0" fontId="6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9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left"/>
    </xf>
    <xf numFmtId="0" fontId="71" fillId="0" borderId="0" xfId="0" applyFont="1" applyFill="1" applyAlignment="1" applyProtection="1">
      <alignment horizontal="right" vertical="center"/>
    </xf>
    <xf numFmtId="164" fontId="71" fillId="0" borderId="0" xfId="0" applyNumberFormat="1" applyFont="1" applyFill="1" applyAlignment="1" applyProtection="1">
      <alignment vertical="center"/>
    </xf>
    <xf numFmtId="164" fontId="69" fillId="0" borderId="0" xfId="0" applyNumberFormat="1" applyFont="1" applyFill="1" applyAlignment="1" applyProtection="1">
      <alignment horizontal="center"/>
    </xf>
    <xf numFmtId="164" fontId="69" fillId="0" borderId="0" xfId="0" applyNumberFormat="1" applyFont="1" applyFill="1" applyAlignment="1" applyProtection="1">
      <alignment horizontal="right" vertical="center"/>
    </xf>
    <xf numFmtId="0" fontId="71" fillId="0" borderId="1" xfId="0" applyFont="1" applyFill="1" applyBorder="1" applyProtection="1"/>
    <xf numFmtId="0" fontId="69" fillId="0" borderId="0" xfId="0" applyFont="1" applyFill="1" applyAlignment="1" applyProtection="1">
      <alignment horizontal="right"/>
    </xf>
    <xf numFmtId="0" fontId="71" fillId="0" borderId="0" xfId="0" applyFont="1" applyFill="1" applyProtection="1"/>
    <xf numFmtId="0" fontId="71" fillId="0" borderId="0" xfId="0" applyFont="1" applyFill="1" applyAlignment="1" applyProtection="1">
      <alignment horizontal="right"/>
    </xf>
    <xf numFmtId="0" fontId="69" fillId="0" borderId="6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69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69" fillId="0" borderId="1" xfId="0" applyFont="1" applyFill="1" applyBorder="1" applyAlignment="1" applyProtection="1">
      <alignment vertical="center" wrapText="1"/>
    </xf>
    <xf numFmtId="2" fontId="69" fillId="0" borderId="1" xfId="0" applyNumberFormat="1" applyFont="1" applyFill="1" applyBorder="1" applyAlignment="1" applyProtection="1">
      <alignment horizontal="right" vertical="center"/>
    </xf>
    <xf numFmtId="2" fontId="19" fillId="7" borderId="1" xfId="0" applyNumberFormat="1" applyFont="1" applyFill="1" applyBorder="1" applyAlignment="1" applyProtection="1">
      <alignment horizontal="right" vertical="center"/>
    </xf>
    <xf numFmtId="0" fontId="69" fillId="0" borderId="1" xfId="0" applyFont="1" applyFill="1" applyBorder="1" applyAlignment="1" applyProtection="1">
      <alignment vertical="top" wrapText="1"/>
    </xf>
    <xf numFmtId="0" fontId="69" fillId="7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top"/>
    </xf>
    <xf numFmtId="1" fontId="69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69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 wrapText="1"/>
    </xf>
    <xf numFmtId="164" fontId="69" fillId="0" borderId="5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top"/>
    </xf>
    <xf numFmtId="0" fontId="69" fillId="0" borderId="0" xfId="0" applyFont="1" applyFill="1" applyAlignment="1" applyProtection="1">
      <alignment horizontal="center" vertical="center" wrapText="1"/>
    </xf>
    <xf numFmtId="0" fontId="69" fillId="0" borderId="58" xfId="0" applyFont="1" applyFill="1" applyBorder="1" applyAlignment="1" applyProtection="1">
      <alignment horizontal="left" vertical="center"/>
    </xf>
    <xf numFmtId="0" fontId="69" fillId="0" borderId="58" xfId="0" applyFont="1" applyFill="1" applyBorder="1" applyAlignment="1" applyProtection="1">
      <alignment horizontal="left"/>
    </xf>
    <xf numFmtId="0" fontId="71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horizontal="left" vertical="center"/>
    </xf>
    <xf numFmtId="0" fontId="70" fillId="0" borderId="0" xfId="0" applyFont="1" applyFill="1" applyAlignment="1" applyProtection="1">
      <alignment horizontal="right" vertical="center"/>
    </xf>
    <xf numFmtId="0" fontId="2" fillId="0" borderId="59" xfId="0" applyFont="1" applyFill="1" applyBorder="1" applyAlignment="1" applyProtection="1">
      <alignment horizontal="center" vertical="top"/>
    </xf>
    <xf numFmtId="0" fontId="2" fillId="0" borderId="59" xfId="0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top"/>
    </xf>
    <xf numFmtId="0" fontId="72" fillId="0" borderId="0" xfId="0" applyFont="1" applyFill="1" applyProtection="1"/>
    <xf numFmtId="0" fontId="2" fillId="0" borderId="59" xfId="0" applyFont="1" applyFill="1" applyBorder="1" applyAlignment="1" applyProtection="1">
      <alignment horizontal="right" vertical="top"/>
    </xf>
    <xf numFmtId="0" fontId="19" fillId="0" borderId="0" xfId="0" applyFont="1" applyFill="1" applyProtection="1"/>
    <xf numFmtId="0" fontId="75" fillId="0" borderId="0" xfId="0" applyFont="1" applyFill="1"/>
    <xf numFmtId="0" fontId="75" fillId="0" borderId="0" xfId="0" applyFont="1" applyFill="1" applyAlignment="1">
      <alignment horizontal="center" vertical="center" wrapText="1"/>
    </xf>
    <xf numFmtId="14" fontId="73" fillId="0" borderId="0" xfId="0" applyNumberFormat="1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73" fillId="8" borderId="61" xfId="0" applyFont="1" applyFill="1" applyBorder="1" applyAlignment="1">
      <alignment horizontal="center" vertical="center" wrapText="1"/>
    </xf>
    <xf numFmtId="0" fontId="73" fillId="8" borderId="61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right" vertical="center"/>
    </xf>
    <xf numFmtId="49" fontId="75" fillId="0" borderId="61" xfId="0" applyNumberFormat="1" applyFont="1" applyFill="1" applyBorder="1" applyAlignment="1">
      <alignment horizontal="center" vertical="center"/>
    </xf>
    <xf numFmtId="2" fontId="75" fillId="0" borderId="61" xfId="0" applyNumberFormat="1" applyFont="1" applyFill="1" applyBorder="1" applyAlignment="1">
      <alignment horizontal="right" vertical="center"/>
    </xf>
    <xf numFmtId="0" fontId="78" fillId="0" borderId="61" xfId="0" applyFont="1" applyFill="1" applyBorder="1" applyAlignment="1">
      <alignment horizontal="right" vertical="center"/>
    </xf>
    <xf numFmtId="49" fontId="73" fillId="0" borderId="61" xfId="0" applyNumberFormat="1" applyFont="1" applyFill="1" applyBorder="1" applyAlignment="1">
      <alignment horizontal="center" vertical="center"/>
    </xf>
    <xf numFmtId="2" fontId="73" fillId="0" borderId="61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75" fillId="0" borderId="0" xfId="0" applyNumberFormat="1" applyFont="1" applyFill="1" applyAlignment="1">
      <alignment horizontal="center" vertical="center"/>
    </xf>
    <xf numFmtId="2" fontId="7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Protection="1"/>
    <xf numFmtId="0" fontId="30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7" xfId="0" applyFont="1" applyFill="1" applyBorder="1" applyAlignment="1" applyProtection="1">
      <alignment wrapText="1"/>
    </xf>
    <xf numFmtId="49" fontId="22" fillId="0" borderId="4" xfId="0" applyNumberFormat="1" applyFont="1" applyFill="1" applyBorder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top"/>
    </xf>
    <xf numFmtId="0" fontId="26" fillId="0" borderId="5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wrapText="1"/>
    </xf>
    <xf numFmtId="0" fontId="27" fillId="0" borderId="8" xfId="0" applyFont="1" applyFill="1" applyBorder="1" applyAlignment="1" applyProtection="1">
      <alignment horizontal="center" wrapText="1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69" fillId="0" borderId="5" xfId="0" applyFont="1" applyFill="1" applyBorder="1" applyAlignment="1" applyProtection="1">
      <alignment horizontal="center"/>
    </xf>
    <xf numFmtId="0" fontId="6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wrapText="1"/>
    </xf>
    <xf numFmtId="0" fontId="69" fillId="0" borderId="0" xfId="0" applyFont="1" applyFill="1" applyAlignment="1" applyProtection="1">
      <alignment horizontal="center" wrapText="1"/>
    </xf>
    <xf numFmtId="2" fontId="19" fillId="0" borderId="1" xfId="0" applyNumberFormat="1" applyFont="1" applyFill="1" applyBorder="1" applyAlignment="1" applyProtection="1">
      <alignment horizontal="center"/>
    </xf>
    <xf numFmtId="0" fontId="69" fillId="0" borderId="1" xfId="0" applyFont="1" applyFill="1" applyBorder="1" applyProtection="1"/>
    <xf numFmtId="0" fontId="69" fillId="0" borderId="0" xfId="0" applyFont="1" applyFill="1" applyAlignment="1" applyProtection="1">
      <alignment horizontal="left"/>
    </xf>
    <xf numFmtId="0" fontId="69" fillId="0" borderId="0" xfId="0" applyFont="1" applyFill="1" applyAlignment="1" applyProtection="1">
      <alignment vertical="center"/>
    </xf>
    <xf numFmtId="0" fontId="69" fillId="0" borderId="0" xfId="0" applyFont="1" applyFill="1" applyProtection="1"/>
    <xf numFmtId="0" fontId="69" fillId="0" borderId="0" xfId="0" applyFont="1" applyFill="1" applyAlignment="1" applyProtection="1">
      <alignment horizontal="center" vertical="center" wrapText="1"/>
    </xf>
    <xf numFmtId="0" fontId="69" fillId="0" borderId="0" xfId="0" applyFont="1" applyFill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6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/>
    </xf>
    <xf numFmtId="0" fontId="69" fillId="0" borderId="1" xfId="0" applyFont="1" applyFill="1" applyBorder="1" applyAlignment="1" applyProtection="1">
      <alignment horizontal="center"/>
    </xf>
    <xf numFmtId="0" fontId="69" fillId="0" borderId="1" xfId="0" applyFont="1" applyFill="1" applyBorder="1" applyAlignment="1" applyProtection="1">
      <alignment horizontal="center" wrapText="1"/>
    </xf>
    <xf numFmtId="0" fontId="69" fillId="0" borderId="1" xfId="0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0" xfId="0" applyFont="1" applyBorder="1" applyAlignment="1">
      <alignment horizontal="center" wrapText="1"/>
    </xf>
    <xf numFmtId="0" fontId="34" fillId="0" borderId="20" xfId="0" applyFont="1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17" xfId="0" applyFont="1" applyBorder="1" applyAlignment="1">
      <alignment horizontal="right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center" wrapText="1"/>
    </xf>
    <xf numFmtId="0" fontId="75" fillId="0" borderId="65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left"/>
    </xf>
    <xf numFmtId="0" fontId="73" fillId="8" borderId="62" xfId="0" applyFont="1" applyFill="1" applyBorder="1" applyAlignment="1">
      <alignment horizontal="center" vertical="center"/>
    </xf>
    <xf numFmtId="0" fontId="73" fillId="8" borderId="63" xfId="0" applyFont="1" applyFill="1" applyBorder="1" applyAlignment="1">
      <alignment horizontal="center" vertical="center"/>
    </xf>
    <xf numFmtId="0" fontId="73" fillId="8" borderId="64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wrapText="1"/>
    </xf>
    <xf numFmtId="0" fontId="74" fillId="0" borderId="6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 wrapText="1"/>
    </xf>
    <xf numFmtId="0" fontId="38" fillId="0" borderId="0" xfId="2" applyFont="1" applyFill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/>
    </xf>
    <xf numFmtId="0" fontId="38" fillId="0" borderId="17" xfId="2" applyFont="1" applyFill="1" applyBorder="1" applyAlignment="1">
      <alignment horizontal="center" wrapText="1"/>
    </xf>
    <xf numFmtId="0" fontId="38" fillId="0" borderId="17" xfId="2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wrapText="1"/>
    </xf>
    <xf numFmtId="0" fontId="38" fillId="0" borderId="18" xfId="0" applyFont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/>
    </xf>
    <xf numFmtId="0" fontId="42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8" xfId="0" applyFont="1" applyBorder="1" applyAlignment="1">
      <alignment horizontal="left" wrapText="1"/>
    </xf>
    <xf numFmtId="0" fontId="25" fillId="0" borderId="1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3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wrapText="1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25" fillId="0" borderId="28" xfId="0" applyFont="1" applyBorder="1" applyAlignment="1">
      <alignment wrapText="1"/>
    </xf>
    <xf numFmtId="0" fontId="25" fillId="0" borderId="18" xfId="0" applyFont="1" applyBorder="1" applyAlignment="1"/>
    <xf numFmtId="0" fontId="25" fillId="0" borderId="29" xfId="0" applyFont="1" applyBorder="1" applyAlignment="1"/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25" fillId="0" borderId="28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33" fillId="0" borderId="19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31" xfId="0" applyBorder="1"/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4" fontId="37" fillId="0" borderId="17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35" fillId="0" borderId="0" xfId="0" applyFont="1" applyAlignment="1">
      <alignment horizontal="center"/>
    </xf>
    <xf numFmtId="0" fontId="37" fillId="0" borderId="17" xfId="0" applyFont="1" applyBorder="1" applyAlignment="1"/>
    <xf numFmtId="0" fontId="0" fillId="0" borderId="17" xfId="0" applyBorder="1" applyAlignment="1"/>
    <xf numFmtId="0" fontId="34" fillId="0" borderId="0" xfId="0" applyFont="1" applyAlignment="1">
      <alignment horizontal="center"/>
    </xf>
    <xf numFmtId="0" fontId="38" fillId="0" borderId="17" xfId="0" applyFont="1" applyBorder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59" fillId="0" borderId="20" xfId="0" applyFont="1" applyBorder="1" applyAlignment="1" applyProtection="1">
      <alignment horizontal="left" vertical="center" wrapText="1"/>
      <protection locked="0"/>
    </xf>
    <xf numFmtId="0" fontId="45" fillId="0" borderId="42" xfId="0" applyFont="1" applyBorder="1" applyAlignment="1" applyProtection="1">
      <alignment horizontal="center" vertical="center" wrapText="1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39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center" vertical="center" wrapText="1"/>
      <protection locked="0"/>
    </xf>
    <xf numFmtId="0" fontId="38" fillId="0" borderId="35" xfId="0" applyFont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center" vertical="center" wrapText="1"/>
      <protection locked="0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0" fontId="45" fillId="0" borderId="43" xfId="0" applyFont="1" applyBorder="1" applyAlignment="1" applyProtection="1">
      <alignment horizontal="center" vertical="center" wrapText="1"/>
      <protection locked="0"/>
    </xf>
    <xf numFmtId="0" fontId="45" fillId="0" borderId="44" xfId="0" applyFont="1" applyBorder="1" applyAlignment="1" applyProtection="1">
      <alignment horizontal="center" vertical="center" wrapText="1"/>
      <protection locked="0"/>
    </xf>
    <xf numFmtId="1" fontId="58" fillId="0" borderId="23" xfId="0" applyNumberFormat="1" applyFont="1" applyBorder="1" applyAlignment="1" applyProtection="1">
      <alignment horizontal="center"/>
      <protection locked="0"/>
    </xf>
    <xf numFmtId="1" fontId="58" fillId="0" borderId="25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center" wrapText="1"/>
      <protection locked="0"/>
    </xf>
    <xf numFmtId="0" fontId="40" fillId="0" borderId="0" xfId="4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5" xfId="0" applyFont="1" applyBorder="1" applyAlignment="1" applyProtection="1">
      <alignment horizontal="center"/>
      <protection locked="0"/>
    </xf>
    <xf numFmtId="164" fontId="57" fillId="0" borderId="0" xfId="5" applyNumberFormat="1" applyFont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</cellXfs>
  <cellStyles count="7">
    <cellStyle name="Įprastas" xfId="0" builtinId="0"/>
    <cellStyle name="Įprastas 4" xfId="1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abSelected="1" showRuler="0" topLeftCell="A4" zoomScaleNormal="100" workbookViewId="0">
      <selection activeCell="S27" sqref="S27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1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1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1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1"/>
      <c r="N4" s="132"/>
      <c r="O4" s="13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1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50" t="s">
        <v>238</v>
      </c>
      <c r="H6" s="451"/>
      <c r="I6" s="451"/>
      <c r="J6" s="451"/>
      <c r="K6" s="451"/>
      <c r="L6" s="10"/>
      <c r="M6" s="1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46" t="s">
        <v>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13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9"/>
      <c r="B8" s="130"/>
      <c r="C8" s="130"/>
      <c r="D8" s="130"/>
      <c r="E8" s="130"/>
      <c r="F8" s="130"/>
      <c r="G8" s="448" t="s">
        <v>7</v>
      </c>
      <c r="H8" s="448"/>
      <c r="I8" s="448"/>
      <c r="J8" s="448"/>
      <c r="K8" s="448"/>
      <c r="L8" s="130"/>
      <c r="M8" s="13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13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3" t="s">
        <v>9</v>
      </c>
      <c r="H10" s="443"/>
      <c r="I10" s="443"/>
      <c r="J10" s="443"/>
      <c r="K10" s="443"/>
      <c r="M10" s="13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9" t="s">
        <v>10</v>
      </c>
      <c r="H11" s="449"/>
      <c r="I11" s="449"/>
      <c r="J11" s="449"/>
      <c r="K11" s="44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3" t="s">
        <v>239</v>
      </c>
      <c r="H15" s="443"/>
      <c r="I15" s="443"/>
      <c r="J15" s="443"/>
      <c r="K15" s="443"/>
    </row>
    <row r="16" spans="1:36" ht="11.25" customHeight="1">
      <c r="G16" s="444" t="s">
        <v>12</v>
      </c>
      <c r="H16" s="444"/>
      <c r="I16" s="444"/>
      <c r="J16" s="444"/>
      <c r="K16" s="444"/>
    </row>
    <row r="17" spans="1:17" ht="15" customHeight="1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7" ht="12" customHeight="1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133"/>
    </row>
    <row r="19" spans="1:17" ht="12" customHeight="1">
      <c r="F19" s="1"/>
      <c r="J19" s="11"/>
      <c r="K19" s="12"/>
      <c r="L19" s="13" t="s">
        <v>15</v>
      </c>
      <c r="M19" s="133"/>
    </row>
    <row r="20" spans="1:17" ht="11.25" customHeight="1">
      <c r="F20" s="1"/>
      <c r="J20" s="14" t="s">
        <v>16</v>
      </c>
      <c r="K20" s="7"/>
      <c r="L20" s="15"/>
      <c r="M20" s="133"/>
    </row>
    <row r="21" spans="1:17" ht="12" customHeight="1">
      <c r="E21" s="6"/>
      <c r="F21" s="16"/>
      <c r="I21" s="17"/>
      <c r="J21" s="17"/>
      <c r="K21" s="18" t="s">
        <v>17</v>
      </c>
      <c r="L21" s="15"/>
      <c r="M21" s="133"/>
    </row>
    <row r="22" spans="1:17" ht="14.25" customHeight="1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  <c r="M22" s="133"/>
    </row>
    <row r="23" spans="1:17" ht="14.25" customHeight="1">
      <c r="A23" s="470" t="s">
        <v>21</v>
      </c>
      <c r="B23" s="470"/>
      <c r="C23" s="470"/>
      <c r="D23" s="470"/>
      <c r="E23" s="470"/>
      <c r="F23" s="470"/>
      <c r="G23" s="470"/>
      <c r="H23" s="470"/>
      <c r="I23" s="470"/>
      <c r="J23" s="128" t="s">
        <v>22</v>
      </c>
      <c r="K23" s="20" t="s">
        <v>23</v>
      </c>
      <c r="L23" s="15"/>
      <c r="M23" s="133"/>
    </row>
    <row r="24" spans="1:17" ht="12.75" customHeight="1">
      <c r="F24" s="1"/>
      <c r="G24" s="21" t="s">
        <v>24</v>
      </c>
      <c r="H24" s="22"/>
      <c r="I24" s="23"/>
      <c r="J24" s="24"/>
      <c r="K24" s="15"/>
      <c r="L24" s="15"/>
      <c r="M24" s="133"/>
    </row>
    <row r="25" spans="1:17" ht="13.5" customHeight="1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  <c r="M25" s="133"/>
    </row>
    <row r="26" spans="1:17">
      <c r="A26" s="471"/>
      <c r="B26" s="471"/>
      <c r="C26" s="471"/>
      <c r="D26" s="471"/>
      <c r="E26" s="471"/>
      <c r="F26" s="471"/>
      <c r="G26" s="471"/>
      <c r="H26" s="471"/>
      <c r="I26" s="471"/>
      <c r="J26" s="25"/>
      <c r="K26" s="26"/>
      <c r="L26" s="27" t="s">
        <v>29</v>
      </c>
      <c r="M26" s="134"/>
    </row>
    <row r="27" spans="1:17" ht="24" customHeight="1">
      <c r="A27" s="455" t="s">
        <v>30</v>
      </c>
      <c r="B27" s="456"/>
      <c r="C27" s="456"/>
      <c r="D27" s="456"/>
      <c r="E27" s="456"/>
      <c r="F27" s="456"/>
      <c r="G27" s="459" t="s">
        <v>31</v>
      </c>
      <c r="H27" s="461" t="s">
        <v>32</v>
      </c>
      <c r="I27" s="463" t="s">
        <v>33</v>
      </c>
      <c r="J27" s="464"/>
      <c r="K27" s="465" t="s">
        <v>34</v>
      </c>
      <c r="L27" s="467" t="s">
        <v>35</v>
      </c>
      <c r="M27" s="134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28" t="s">
        <v>36</v>
      </c>
      <c r="J28" s="29" t="s">
        <v>37</v>
      </c>
      <c r="K28" s="466"/>
      <c r="L28" s="468"/>
    </row>
    <row r="29" spans="1:17" ht="11.25" customHeight="1">
      <c r="A29" s="472" t="s">
        <v>23</v>
      </c>
      <c r="B29" s="473"/>
      <c r="C29" s="473"/>
      <c r="D29" s="473"/>
      <c r="E29" s="473"/>
      <c r="F29" s="474"/>
      <c r="G29" s="30">
        <v>2</v>
      </c>
      <c r="H29" s="31">
        <v>3</v>
      </c>
      <c r="I29" s="32" t="s">
        <v>38</v>
      </c>
      <c r="J29" s="33" t="s">
        <v>39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347900</v>
      </c>
      <c r="J30" s="40">
        <f>SUM(J31+J42+J61+J82+J89+J109+J131+J150+J160)</f>
        <v>212400</v>
      </c>
      <c r="K30" s="41">
        <f>SUM(K31+K42+K61+K82+K89+K109+K131+K150+K160)</f>
        <v>187222.37000000002</v>
      </c>
      <c r="L30" s="40">
        <f>SUM(L31+L42+L61+L82+L89+L109+L131+L150+L160)</f>
        <v>187222.37000000002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302600</v>
      </c>
      <c r="J31" s="40">
        <f>SUM(J32+J38)</f>
        <v>183500</v>
      </c>
      <c r="K31" s="48">
        <f>SUM(K32+K38)</f>
        <v>170266.45</v>
      </c>
      <c r="L31" s="49">
        <f>SUM(L32+L38)</f>
        <v>170266.45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298300</v>
      </c>
      <c r="J32" s="40">
        <f>SUM(J33)</f>
        <v>180700</v>
      </c>
      <c r="K32" s="41">
        <f>SUM(K33)</f>
        <v>167630.97</v>
      </c>
      <c r="L32" s="40">
        <f>SUM(L33)</f>
        <v>167630.97</v>
      </c>
      <c r="Q32" s="135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298300</v>
      </c>
      <c r="J33" s="40">
        <f t="shared" ref="J33:L34" si="0">SUM(J34)</f>
        <v>180700</v>
      </c>
      <c r="K33" s="40">
        <f t="shared" si="0"/>
        <v>167630.97</v>
      </c>
      <c r="L33" s="40">
        <f t="shared" si="0"/>
        <v>167630.97</v>
      </c>
      <c r="Q33" s="135"/>
      <c r="R33" s="135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298300</v>
      </c>
      <c r="J34" s="41">
        <f t="shared" si="0"/>
        <v>180700</v>
      </c>
      <c r="K34" s="41">
        <f t="shared" si="0"/>
        <v>167630.97</v>
      </c>
      <c r="L34" s="41">
        <f t="shared" si="0"/>
        <v>167630.97</v>
      </c>
      <c r="Q34" s="135"/>
      <c r="R34" s="135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298300</v>
      </c>
      <c r="J35" s="56">
        <v>180700</v>
      </c>
      <c r="K35" s="56">
        <v>167630.97</v>
      </c>
      <c r="L35" s="56">
        <v>167630.97</v>
      </c>
      <c r="Q35" s="135"/>
      <c r="R35" s="135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5"/>
      <c r="R36" s="135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5"/>
      <c r="R37" s="135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4300</v>
      </c>
      <c r="J38" s="40">
        <f t="shared" si="1"/>
        <v>2800</v>
      </c>
      <c r="K38" s="41">
        <f t="shared" si="1"/>
        <v>2635.48</v>
      </c>
      <c r="L38" s="40">
        <f t="shared" si="1"/>
        <v>2635.48</v>
      </c>
      <c r="Q38" s="135"/>
      <c r="R38" s="135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4300</v>
      </c>
      <c r="J39" s="40">
        <f t="shared" si="1"/>
        <v>2800</v>
      </c>
      <c r="K39" s="40">
        <f t="shared" si="1"/>
        <v>2635.48</v>
      </c>
      <c r="L39" s="40">
        <f t="shared" si="1"/>
        <v>2635.48</v>
      </c>
      <c r="Q39" s="135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4300</v>
      </c>
      <c r="J40" s="40">
        <f t="shared" si="1"/>
        <v>2800</v>
      </c>
      <c r="K40" s="40">
        <f t="shared" si="1"/>
        <v>2635.48</v>
      </c>
      <c r="L40" s="40">
        <f t="shared" si="1"/>
        <v>2635.48</v>
      </c>
      <c r="Q40" s="135"/>
      <c r="R40" s="135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4300</v>
      </c>
      <c r="J41" s="56">
        <v>2800</v>
      </c>
      <c r="K41" s="56">
        <v>2635.48</v>
      </c>
      <c r="L41" s="56">
        <v>2635.48</v>
      </c>
      <c r="Q41" s="135"/>
      <c r="R41" s="135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39400</v>
      </c>
      <c r="J42" s="61">
        <f t="shared" si="2"/>
        <v>25600</v>
      </c>
      <c r="K42" s="60">
        <f t="shared" si="2"/>
        <v>15393.54</v>
      </c>
      <c r="L42" s="60">
        <f t="shared" si="2"/>
        <v>15393.54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39400</v>
      </c>
      <c r="J43" s="41">
        <f t="shared" si="2"/>
        <v>25600</v>
      </c>
      <c r="K43" s="40">
        <f t="shared" si="2"/>
        <v>15393.54</v>
      </c>
      <c r="L43" s="41">
        <f t="shared" si="2"/>
        <v>15393.54</v>
      </c>
      <c r="Q43" s="135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39400</v>
      </c>
      <c r="J44" s="41">
        <f t="shared" si="2"/>
        <v>25600</v>
      </c>
      <c r="K44" s="49">
        <f t="shared" si="2"/>
        <v>15393.54</v>
      </c>
      <c r="L44" s="49">
        <f t="shared" si="2"/>
        <v>15393.54</v>
      </c>
      <c r="Q44" s="135"/>
      <c r="R44" s="135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39400</v>
      </c>
      <c r="J45" s="67">
        <f>SUM(J46:J60)</f>
        <v>25600</v>
      </c>
      <c r="K45" s="68">
        <f>SUM(K46:K60)</f>
        <v>15393.54</v>
      </c>
      <c r="L45" s="68">
        <f>SUM(L46:L60)</f>
        <v>15393.54</v>
      </c>
      <c r="Q45" s="135"/>
      <c r="R45" s="135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3400</v>
      </c>
      <c r="J46" s="56">
        <v>1800</v>
      </c>
      <c r="K46" s="56">
        <v>857.76</v>
      </c>
      <c r="L46" s="56">
        <v>857.76</v>
      </c>
      <c r="Q46" s="135"/>
      <c r="R46" s="135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5"/>
      <c r="R47" s="135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1000</v>
      </c>
      <c r="J48" s="56">
        <v>500</v>
      </c>
      <c r="K48" s="56">
        <v>405.46</v>
      </c>
      <c r="L48" s="56">
        <v>405.46</v>
      </c>
      <c r="Q48" s="135"/>
      <c r="R48" s="135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7600</v>
      </c>
      <c r="J49" s="56">
        <v>4100</v>
      </c>
      <c r="K49" s="56">
        <v>1226.1600000000001</v>
      </c>
      <c r="L49" s="56">
        <v>1226.1600000000001</v>
      </c>
      <c r="Q49" s="135"/>
      <c r="R49" s="135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Q50" s="135"/>
      <c r="R50" s="135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200</v>
      </c>
      <c r="J51" s="56">
        <v>200</v>
      </c>
      <c r="K51" s="56">
        <v>0</v>
      </c>
      <c r="L51" s="56">
        <v>0</v>
      </c>
      <c r="Q51" s="135"/>
      <c r="R51" s="135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5"/>
      <c r="R52" s="135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5"/>
      <c r="R53" s="135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300</v>
      </c>
      <c r="J54" s="56">
        <v>200</v>
      </c>
      <c r="K54" s="56">
        <v>143.82</v>
      </c>
      <c r="L54" s="56">
        <v>143.82</v>
      </c>
      <c r="Q54" s="135"/>
      <c r="R54" s="135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400</v>
      </c>
      <c r="J55" s="56">
        <v>300</v>
      </c>
      <c r="K55" s="56">
        <v>17.02</v>
      </c>
      <c r="L55" s="56">
        <v>17.02</v>
      </c>
      <c r="Q55" s="135"/>
      <c r="R55" s="135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5"/>
      <c r="R56" s="135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19000</v>
      </c>
      <c r="J57" s="56">
        <v>14000</v>
      </c>
      <c r="K57" s="56">
        <v>8990.25</v>
      </c>
      <c r="L57" s="56">
        <v>8990.25</v>
      </c>
      <c r="Q57" s="135"/>
      <c r="R57" s="135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1600</v>
      </c>
      <c r="J58" s="56">
        <v>1000</v>
      </c>
      <c r="K58" s="56">
        <v>810.65</v>
      </c>
      <c r="L58" s="56">
        <v>810.65</v>
      </c>
      <c r="Q58" s="135"/>
      <c r="R58" s="135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5"/>
      <c r="R59" s="135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5900</v>
      </c>
      <c r="J60" s="56">
        <v>3500</v>
      </c>
      <c r="K60" s="56">
        <v>2942.42</v>
      </c>
      <c r="L60" s="56">
        <v>2942.42</v>
      </c>
      <c r="Q60" s="135"/>
      <c r="R60" s="135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5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5"/>
      <c r="R63" s="135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5"/>
      <c r="R64" s="135"/>
    </row>
    <row r="65" spans="1:18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5"/>
      <c r="R66" s="135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5"/>
      <c r="R67" s="135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5"/>
      <c r="R68" s="135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5"/>
      <c r="R69" s="135"/>
    </row>
    <row r="70" spans="1:18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5"/>
      <c r="R71" s="135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5"/>
      <c r="R72" s="135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5"/>
      <c r="R73" s="135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5"/>
      <c r="R74" s="135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5"/>
      <c r="R75" s="135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5"/>
      <c r="R76" s="135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5"/>
      <c r="R77" s="135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5900</v>
      </c>
      <c r="J131" s="80">
        <f>SUM(J132+J137+J145)</f>
        <v>3300</v>
      </c>
      <c r="K131" s="41">
        <f>SUM(K132+K137+K145)</f>
        <v>1562.38</v>
      </c>
      <c r="L131" s="40">
        <f>SUM(L132+L137+L145)</f>
        <v>1562.38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5900</v>
      </c>
      <c r="J145" s="80">
        <f t="shared" si="15"/>
        <v>3300</v>
      </c>
      <c r="K145" s="41">
        <f t="shared" si="15"/>
        <v>1562.38</v>
      </c>
      <c r="L145" s="40">
        <f t="shared" si="15"/>
        <v>1562.38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5900</v>
      </c>
      <c r="J146" s="93">
        <f t="shared" si="15"/>
        <v>3300</v>
      </c>
      <c r="K146" s="68">
        <f t="shared" si="15"/>
        <v>1562.38</v>
      </c>
      <c r="L146" s="67">
        <f t="shared" si="15"/>
        <v>1562.38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5900</v>
      </c>
      <c r="J147" s="80">
        <f>SUM(J148:J149)</f>
        <v>3300</v>
      </c>
      <c r="K147" s="41">
        <f>SUM(K148:K149)</f>
        <v>1562.38</v>
      </c>
      <c r="L147" s="40">
        <f>SUM(L148:L149)</f>
        <v>1562.38</v>
      </c>
    </row>
    <row r="148" spans="1:12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5900</v>
      </c>
      <c r="J148" s="94">
        <v>3300</v>
      </c>
      <c r="K148" s="94">
        <v>1562.38</v>
      </c>
      <c r="L148" s="94">
        <v>1562.38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customHeight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7300</v>
      </c>
      <c r="J176" s="80">
        <f>SUM(J177+J230+J295)</f>
        <v>7300</v>
      </c>
      <c r="K176" s="41">
        <f>SUM(K177+K230+K295)</f>
        <v>7281</v>
      </c>
      <c r="L176" s="40">
        <f>SUM(L177+L230+L295)</f>
        <v>7281</v>
      </c>
    </row>
    <row r="177" spans="1:16" ht="34.5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7300</v>
      </c>
      <c r="J177" s="60">
        <f>SUM(J178+J201+J208+J220+J224)</f>
        <v>7300</v>
      </c>
      <c r="K177" s="60">
        <f>SUM(K178+K201+K208+K220+K224)</f>
        <v>7281</v>
      </c>
      <c r="L177" s="60">
        <f>SUM(L178+L201+L208+L220+L224)</f>
        <v>7281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7300</v>
      </c>
      <c r="J178" s="80">
        <f>SUM(J179+J182+J187+J193+J198)</f>
        <v>7300</v>
      </c>
      <c r="K178" s="41">
        <f>SUM(K179+K182+K187+K193+K198)</f>
        <v>7281</v>
      </c>
      <c r="L178" s="40">
        <f>SUM(L179+L182+L187+L193+L198)</f>
        <v>7281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7300</v>
      </c>
      <c r="J187" s="80">
        <f>J188</f>
        <v>7300</v>
      </c>
      <c r="K187" s="41">
        <f>K188</f>
        <v>7281</v>
      </c>
      <c r="L187" s="40">
        <f>L188</f>
        <v>7281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P188" si="19">SUM(I189:I192)</f>
        <v>7300</v>
      </c>
      <c r="J188" s="40">
        <f t="shared" si="19"/>
        <v>7300</v>
      </c>
      <c r="K188" s="40">
        <f t="shared" si="19"/>
        <v>7281</v>
      </c>
      <c r="L188" s="40">
        <f t="shared" si="19"/>
        <v>7281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7300</v>
      </c>
      <c r="J190" s="57">
        <v>7300</v>
      </c>
      <c r="K190" s="57">
        <v>7281</v>
      </c>
      <c r="L190" s="57">
        <v>7281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355200</v>
      </c>
      <c r="J360" s="89">
        <f>SUM(J30+J176)</f>
        <v>219700</v>
      </c>
      <c r="K360" s="89">
        <f>SUM(K30+K176)</f>
        <v>194503.37000000002</v>
      </c>
      <c r="L360" s="89">
        <f>SUM(L30+L176)</f>
        <v>194503.37000000002</v>
      </c>
    </row>
    <row r="361" spans="1:12" ht="18.75" customHeight="1">
      <c r="G361" s="116"/>
      <c r="H361" s="145"/>
      <c r="I361" s="117"/>
      <c r="J361" s="118"/>
      <c r="K361" s="118"/>
      <c r="L361" s="118"/>
    </row>
    <row r="362" spans="1:12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</row>
    <row r="363" spans="1:12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127" t="s">
        <v>233</v>
      </c>
      <c r="K363" s="454" t="s">
        <v>234</v>
      </c>
      <c r="L363" s="454"/>
    </row>
    <row r="364" spans="1:12" ht="15.75" customHeight="1">
      <c r="I364" s="123"/>
      <c r="K364" s="123"/>
      <c r="L364" s="123"/>
    </row>
    <row r="365" spans="1:12" ht="15.75" customHeight="1">
      <c r="D365" s="119"/>
      <c r="E365" s="119"/>
      <c r="F365" s="25"/>
      <c r="G365" s="119" t="s">
        <v>235</v>
      </c>
      <c r="I365" s="123"/>
      <c r="K365" s="119" t="s">
        <v>236</v>
      </c>
      <c r="L365" s="124"/>
    </row>
    <row r="366" spans="1:12" ht="26.25" customHeight="1">
      <c r="D366" s="452" t="s">
        <v>237</v>
      </c>
      <c r="E366" s="453"/>
      <c r="F366" s="453"/>
      <c r="G366" s="453"/>
      <c r="H366" s="125"/>
      <c r="I366" s="126" t="s">
        <v>233</v>
      </c>
      <c r="K366" s="454" t="s">
        <v>234</v>
      </c>
      <c r="L366" s="454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workbookViewId="0">
      <selection activeCell="J12" sqref="J12"/>
    </sheetView>
  </sheetViews>
  <sheetFormatPr defaultRowHeight="15"/>
  <cols>
    <col min="1" max="1" width="6.42578125" style="417" customWidth="1"/>
    <col min="2" max="2" width="13.7109375" style="417" customWidth="1"/>
    <col min="3" max="3" width="11.5703125" style="417" customWidth="1"/>
    <col min="4" max="4" width="9.140625" style="417" customWidth="1"/>
    <col min="5" max="5" width="7.140625" style="417" customWidth="1"/>
    <col min="6" max="6" width="13.7109375" style="417" customWidth="1"/>
    <col min="7" max="7" width="10" style="417" customWidth="1"/>
    <col min="8" max="8" width="13.5703125" style="417" customWidth="1"/>
  </cols>
  <sheetData>
    <row r="2" spans="1:8">
      <c r="A2" s="543" t="s">
        <v>249</v>
      </c>
      <c r="B2" s="543"/>
      <c r="C2" s="543"/>
      <c r="D2" s="543"/>
      <c r="E2" s="543"/>
      <c r="F2" s="543"/>
      <c r="G2" s="543"/>
      <c r="H2" s="543"/>
    </row>
    <row r="3" spans="1:8">
      <c r="A3" s="544" t="s">
        <v>250</v>
      </c>
      <c r="B3" s="544"/>
      <c r="C3" s="544"/>
      <c r="D3" s="544"/>
      <c r="E3" s="544"/>
      <c r="F3" s="544"/>
      <c r="G3" s="544"/>
      <c r="H3" s="544"/>
    </row>
    <row r="6" spans="1:8">
      <c r="A6" s="545" t="s">
        <v>444</v>
      </c>
      <c r="B6" s="545"/>
      <c r="C6" s="545"/>
      <c r="D6" s="545"/>
      <c r="E6" s="545"/>
      <c r="F6" s="545"/>
      <c r="G6" s="545"/>
      <c r="H6" s="545"/>
    </row>
    <row r="9" spans="1:8" ht="15.75">
      <c r="A9" s="546" t="s">
        <v>461</v>
      </c>
      <c r="B9" s="546"/>
      <c r="C9" s="546"/>
      <c r="D9" s="546"/>
      <c r="E9" s="546"/>
      <c r="F9" s="546"/>
      <c r="G9" s="546"/>
      <c r="H9" s="546"/>
    </row>
    <row r="10" spans="1:8">
      <c r="D10" s="418"/>
    </row>
    <row r="11" spans="1:8">
      <c r="C11" s="545" t="s">
        <v>465</v>
      </c>
      <c r="D11" s="545"/>
      <c r="E11" s="545"/>
      <c r="F11" s="545"/>
    </row>
    <row r="12" spans="1:8">
      <c r="B12" s="542"/>
      <c r="C12" s="542"/>
      <c r="D12" s="542"/>
      <c r="E12" s="542"/>
      <c r="F12" s="542"/>
      <c r="G12" s="542"/>
    </row>
    <row r="14" spans="1:8">
      <c r="A14" s="534" t="s">
        <v>446</v>
      </c>
      <c r="B14" s="534"/>
      <c r="C14" s="419" t="s">
        <v>447</v>
      </c>
      <c r="D14" s="420"/>
      <c r="E14" s="420"/>
      <c r="F14" s="420"/>
      <c r="G14" s="420"/>
      <c r="H14" s="420"/>
    </row>
    <row r="15" spans="1:8">
      <c r="A15" s="537" t="s">
        <v>462</v>
      </c>
      <c r="B15" s="537"/>
      <c r="C15" s="537"/>
      <c r="D15" s="537"/>
      <c r="E15" s="537"/>
      <c r="F15" s="537"/>
      <c r="G15" s="537"/>
      <c r="H15" s="537"/>
    </row>
    <row r="16" spans="1:8" ht="28.5">
      <c r="A16" s="421" t="s">
        <v>449</v>
      </c>
      <c r="B16" s="421" t="s">
        <v>450</v>
      </c>
      <c r="C16" s="538" t="s">
        <v>451</v>
      </c>
      <c r="D16" s="539"/>
      <c r="E16" s="540"/>
      <c r="F16" s="421" t="s">
        <v>452</v>
      </c>
      <c r="G16" s="422" t="s">
        <v>453</v>
      </c>
      <c r="H16" s="422" t="s">
        <v>454</v>
      </c>
    </row>
    <row r="17" spans="1:8">
      <c r="A17" s="423">
        <v>1</v>
      </c>
      <c r="B17" s="424" t="s">
        <v>262</v>
      </c>
      <c r="C17" s="541" t="s">
        <v>455</v>
      </c>
      <c r="D17" s="541"/>
      <c r="E17" s="541"/>
      <c r="F17" s="425" t="s">
        <v>456</v>
      </c>
      <c r="G17" s="426">
        <v>1</v>
      </c>
      <c r="H17" s="427">
        <v>116542.6</v>
      </c>
    </row>
    <row r="18" spans="1:8">
      <c r="A18" s="423"/>
      <c r="B18" s="424"/>
      <c r="C18" s="536" t="s">
        <v>373</v>
      </c>
      <c r="D18" s="536"/>
      <c r="E18" s="536"/>
      <c r="F18" s="428" t="s">
        <v>456</v>
      </c>
      <c r="G18" s="429">
        <v>1</v>
      </c>
      <c r="H18" s="430">
        <f>0+H17</f>
        <v>116542.6</v>
      </c>
    </row>
    <row r="19" spans="1:8">
      <c r="A19" s="423">
        <v>2</v>
      </c>
      <c r="B19" s="424" t="s">
        <v>242</v>
      </c>
      <c r="C19" s="541" t="s">
        <v>463</v>
      </c>
      <c r="D19" s="541"/>
      <c r="E19" s="541"/>
      <c r="F19" s="425" t="s">
        <v>456</v>
      </c>
      <c r="G19" s="426">
        <v>1</v>
      </c>
      <c r="H19" s="427">
        <v>7281</v>
      </c>
    </row>
    <row r="20" spans="1:8">
      <c r="A20" s="423">
        <v>3</v>
      </c>
      <c r="B20" s="424" t="s">
        <v>242</v>
      </c>
      <c r="C20" s="541" t="s">
        <v>459</v>
      </c>
      <c r="D20" s="541"/>
      <c r="E20" s="541"/>
      <c r="F20" s="425" t="s">
        <v>456</v>
      </c>
      <c r="G20" s="426">
        <v>1</v>
      </c>
      <c r="H20" s="427">
        <v>1163.7</v>
      </c>
    </row>
    <row r="21" spans="1:8">
      <c r="A21" s="423">
        <v>4</v>
      </c>
      <c r="B21" s="424" t="s">
        <v>242</v>
      </c>
      <c r="C21" s="541" t="s">
        <v>455</v>
      </c>
      <c r="D21" s="541"/>
      <c r="E21" s="541"/>
      <c r="F21" s="425" t="s">
        <v>456</v>
      </c>
      <c r="G21" s="426">
        <v>1</v>
      </c>
      <c r="H21" s="427">
        <v>68658.31</v>
      </c>
    </row>
    <row r="22" spans="1:8">
      <c r="A22" s="423"/>
      <c r="B22" s="424"/>
      <c r="C22" s="536" t="s">
        <v>373</v>
      </c>
      <c r="D22" s="536"/>
      <c r="E22" s="536"/>
      <c r="F22" s="428" t="s">
        <v>456</v>
      </c>
      <c r="G22" s="429">
        <v>1</v>
      </c>
      <c r="H22" s="430">
        <f>0+H19+H20+H21</f>
        <v>77103.009999999995</v>
      </c>
    </row>
    <row r="23" spans="1:8">
      <c r="A23" s="418"/>
      <c r="B23" s="431"/>
      <c r="C23" s="534"/>
      <c r="D23" s="534"/>
      <c r="E23" s="534"/>
      <c r="F23" s="432"/>
      <c r="G23" s="433"/>
      <c r="H23" s="434"/>
    </row>
    <row r="24" spans="1:8">
      <c r="A24" s="418"/>
      <c r="B24" s="431"/>
      <c r="C24" s="431"/>
      <c r="D24" s="431"/>
      <c r="E24" s="431"/>
      <c r="F24" s="432"/>
      <c r="G24" s="433"/>
      <c r="H24" s="434"/>
    </row>
    <row r="27" spans="1:8">
      <c r="A27" s="534" t="s">
        <v>230</v>
      </c>
      <c r="B27" s="534"/>
      <c r="C27" s="534"/>
      <c r="D27" s="534"/>
      <c r="E27" s="535" t="s">
        <v>231</v>
      </c>
      <c r="F27" s="535"/>
      <c r="G27" s="535"/>
      <c r="H27" s="535"/>
    </row>
    <row r="28" spans="1:8">
      <c r="E28" s="533" t="s">
        <v>460</v>
      </c>
      <c r="F28" s="533"/>
      <c r="G28" s="533"/>
      <c r="H28" s="533"/>
    </row>
    <row r="31" spans="1:8">
      <c r="A31" s="534" t="s">
        <v>235</v>
      </c>
      <c r="B31" s="534"/>
      <c r="C31" s="534"/>
      <c r="D31" s="534"/>
      <c r="E31" s="535" t="s">
        <v>236</v>
      </c>
      <c r="F31" s="535"/>
      <c r="G31" s="535"/>
      <c r="H31" s="535"/>
    </row>
    <row r="32" spans="1:8">
      <c r="E32" s="533" t="s">
        <v>460</v>
      </c>
      <c r="F32" s="533"/>
      <c r="G32" s="533"/>
      <c r="H32" s="533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8:H28"/>
    <mergeCell ref="A31:D31"/>
    <mergeCell ref="E31:H31"/>
    <mergeCell ref="E32:H32"/>
    <mergeCell ref="C20:E20"/>
    <mergeCell ref="C21:E21"/>
    <mergeCell ref="C22:E22"/>
    <mergeCell ref="C23:E23"/>
    <mergeCell ref="A27:D27"/>
    <mergeCell ref="E27:H27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activeCell="D11" sqref="D11"/>
    </sheetView>
  </sheetViews>
  <sheetFormatPr defaultRowHeight="15"/>
  <cols>
    <col min="1" max="1" width="16.7109375" style="188" customWidth="1"/>
    <col min="2" max="2" width="25.28515625" style="189" customWidth="1"/>
    <col min="3" max="3" width="14.5703125" style="189" customWidth="1"/>
    <col min="4" max="4" width="17" style="189" customWidth="1"/>
    <col min="5" max="5" width="14.140625" style="189" customWidth="1"/>
    <col min="6" max="6" width="15.140625" style="188" customWidth="1"/>
    <col min="7" max="7" width="19.42578125" style="188" customWidth="1"/>
  </cols>
  <sheetData>
    <row r="1" spans="1:7">
      <c r="G1" s="190" t="s">
        <v>289</v>
      </c>
    </row>
    <row r="2" spans="1:7">
      <c r="C2" s="191"/>
      <c r="D2" s="191"/>
      <c r="E2" s="562" t="s">
        <v>290</v>
      </c>
      <c r="F2" s="563"/>
      <c r="G2" s="563"/>
    </row>
    <row r="3" spans="1:7">
      <c r="C3" s="191"/>
      <c r="D3" s="191"/>
      <c r="E3" s="562" t="s">
        <v>291</v>
      </c>
      <c r="F3" s="563"/>
      <c r="G3" s="563"/>
    </row>
    <row r="4" spans="1:7">
      <c r="C4" s="191"/>
      <c r="D4" s="191"/>
      <c r="E4" s="562" t="s">
        <v>292</v>
      </c>
      <c r="F4" s="563"/>
      <c r="G4" s="563"/>
    </row>
    <row r="5" spans="1:7">
      <c r="C5" s="191"/>
      <c r="D5" s="191"/>
      <c r="E5" s="191" t="s">
        <v>293</v>
      </c>
      <c r="F5" s="191"/>
      <c r="G5" s="191"/>
    </row>
    <row r="6" spans="1:7">
      <c r="B6" s="564" t="s">
        <v>294</v>
      </c>
      <c r="C6" s="564"/>
      <c r="D6" s="564"/>
      <c r="E6" s="564"/>
      <c r="F6" s="564"/>
      <c r="G6" s="564"/>
    </row>
    <row r="7" spans="1:7">
      <c r="A7" s="192"/>
      <c r="B7" s="193"/>
      <c r="C7" s="193"/>
      <c r="D7" s="193"/>
      <c r="E7" s="193"/>
      <c r="F7" s="193"/>
      <c r="G7" s="193"/>
    </row>
    <row r="8" spans="1:7" ht="15.75">
      <c r="A8" s="194"/>
      <c r="B8" s="565" t="s">
        <v>238</v>
      </c>
      <c r="C8" s="565"/>
      <c r="D8" s="565"/>
      <c r="E8" s="565"/>
      <c r="F8" s="565"/>
      <c r="G8" s="565"/>
    </row>
    <row r="9" spans="1:7">
      <c r="B9" s="561" t="s">
        <v>295</v>
      </c>
      <c r="C9" s="561"/>
      <c r="D9" s="561"/>
      <c r="E9" s="561"/>
      <c r="F9" s="561"/>
      <c r="G9" s="561"/>
    </row>
    <row r="10" spans="1:7" ht="15.75">
      <c r="A10" s="551" t="s">
        <v>296</v>
      </c>
      <c r="B10" s="551"/>
      <c r="C10" s="551"/>
      <c r="D10" s="551"/>
      <c r="E10" s="551"/>
      <c r="F10" s="551"/>
      <c r="G10" s="551"/>
    </row>
    <row r="11" spans="1:7" ht="15.75">
      <c r="B11" s="195"/>
      <c r="C11" s="195"/>
      <c r="D11" s="196" t="s">
        <v>466</v>
      </c>
      <c r="E11" s="196"/>
    </row>
    <row r="12" spans="1:7">
      <c r="B12" s="195"/>
      <c r="C12" s="552"/>
      <c r="D12" s="552"/>
      <c r="E12" s="188"/>
    </row>
    <row r="13" spans="1:7">
      <c r="B13" s="195"/>
      <c r="C13" s="188"/>
      <c r="D13" s="197" t="s">
        <v>297</v>
      </c>
      <c r="E13" s="197"/>
    </row>
    <row r="14" spans="1:7">
      <c r="B14" s="188"/>
      <c r="C14" s="188"/>
      <c r="D14" s="198" t="s">
        <v>298</v>
      </c>
      <c r="E14" s="198"/>
    </row>
    <row r="15" spans="1:7" ht="15.75">
      <c r="A15" s="199"/>
      <c r="G15" s="200"/>
    </row>
    <row r="16" spans="1:7">
      <c r="A16" s="201"/>
      <c r="G16" s="202" t="s">
        <v>299</v>
      </c>
    </row>
    <row r="17" spans="1:7">
      <c r="A17" s="553" t="s">
        <v>300</v>
      </c>
      <c r="B17" s="553" t="s">
        <v>301</v>
      </c>
      <c r="C17" s="555" t="s">
        <v>302</v>
      </c>
      <c r="D17" s="556"/>
      <c r="E17" s="556"/>
      <c r="F17" s="556"/>
      <c r="G17" s="557"/>
    </row>
    <row r="18" spans="1:7">
      <c r="A18" s="554"/>
      <c r="B18" s="554"/>
      <c r="C18" s="203"/>
      <c r="D18" s="204"/>
      <c r="E18" s="204"/>
      <c r="F18" s="204"/>
      <c r="G18" s="205"/>
    </row>
    <row r="19" spans="1:7">
      <c r="A19" s="554"/>
      <c r="B19" s="554"/>
      <c r="C19" s="553" t="s">
        <v>303</v>
      </c>
      <c r="D19" s="553" t="s">
        <v>304</v>
      </c>
      <c r="E19" s="559" t="s">
        <v>305</v>
      </c>
      <c r="F19" s="553" t="s">
        <v>306</v>
      </c>
      <c r="G19" s="553" t="s">
        <v>307</v>
      </c>
    </row>
    <row r="20" spans="1:7">
      <c r="A20" s="554"/>
      <c r="B20" s="554"/>
      <c r="C20" s="558"/>
      <c r="D20" s="558"/>
      <c r="E20" s="560"/>
      <c r="F20" s="558"/>
      <c r="G20" s="558"/>
    </row>
    <row r="21" spans="1:7">
      <c r="A21" s="206">
        <v>1</v>
      </c>
      <c r="B21" s="207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</row>
    <row r="22" spans="1:7" ht="24">
      <c r="A22" s="208">
        <v>741</v>
      </c>
      <c r="B22" s="209" t="s">
        <v>308</v>
      </c>
      <c r="C22" s="210">
        <v>480</v>
      </c>
      <c r="D22" s="211">
        <v>69.31</v>
      </c>
      <c r="E22" s="211">
        <v>377.76</v>
      </c>
      <c r="F22" s="212">
        <v>0</v>
      </c>
      <c r="G22" s="213">
        <f>C22+D22-E22-F22</f>
        <v>171.54999999999995</v>
      </c>
    </row>
    <row r="23" spans="1:7" ht="24">
      <c r="A23" s="208">
        <v>731</v>
      </c>
      <c r="B23" s="209" t="s">
        <v>309</v>
      </c>
      <c r="C23" s="210"/>
      <c r="D23" s="214">
        <v>26.04</v>
      </c>
      <c r="E23" s="211"/>
      <c r="F23" s="212"/>
      <c r="G23" s="213">
        <f>C23+D23-E23-F23</f>
        <v>26.04</v>
      </c>
    </row>
    <row r="24" spans="1:7">
      <c r="A24" s="208"/>
      <c r="B24" s="208"/>
      <c r="C24" s="210"/>
      <c r="D24" s="214"/>
      <c r="E24" s="211"/>
      <c r="F24" s="212"/>
      <c r="G24" s="212"/>
    </row>
    <row r="25" spans="1:7">
      <c r="A25" s="208"/>
      <c r="B25" s="208"/>
      <c r="C25" s="210"/>
      <c r="D25" s="214"/>
      <c r="E25" s="211"/>
      <c r="F25" s="212"/>
      <c r="G25" s="212"/>
    </row>
    <row r="26" spans="1:7">
      <c r="A26" s="208"/>
      <c r="B26" s="208"/>
      <c r="C26" s="210"/>
      <c r="D26" s="214"/>
      <c r="E26" s="211"/>
      <c r="F26" s="212"/>
      <c r="G26" s="212"/>
    </row>
    <row r="27" spans="1:7">
      <c r="A27" s="215"/>
      <c r="B27" s="216" t="s">
        <v>310</v>
      </c>
      <c r="C27" s="217">
        <f>SUM(C22:C26)</f>
        <v>480</v>
      </c>
      <c r="D27" s="217">
        <f>SUM(D22:D26)</f>
        <v>95.35</v>
      </c>
      <c r="E27" s="217">
        <f>SUM(E22:E26)</f>
        <v>377.76</v>
      </c>
      <c r="F27" s="217">
        <f>SUM(F22:F26)</f>
        <v>0</v>
      </c>
      <c r="G27" s="218">
        <f>C27+D27-E27-F27</f>
        <v>197.59000000000003</v>
      </c>
    </row>
    <row r="28" spans="1:7">
      <c r="B28" s="219"/>
      <c r="C28" s="219"/>
      <c r="D28" s="219"/>
      <c r="E28" s="219"/>
    </row>
    <row r="29" spans="1:7">
      <c r="B29" s="200"/>
      <c r="C29" s="200"/>
      <c r="D29" s="200"/>
      <c r="E29" s="200"/>
    </row>
    <row r="30" spans="1:7" ht="15.75">
      <c r="A30" s="549" t="s">
        <v>230</v>
      </c>
      <c r="B30" s="549"/>
      <c r="C30" s="220"/>
      <c r="D30" s="221"/>
      <c r="E30" s="188"/>
      <c r="F30" s="550" t="s">
        <v>231</v>
      </c>
      <c r="G30" s="550"/>
    </row>
    <row r="31" spans="1:7">
      <c r="A31" s="547" t="s">
        <v>311</v>
      </c>
      <c r="B31" s="547"/>
      <c r="C31" s="222"/>
      <c r="D31" s="223" t="s">
        <v>233</v>
      </c>
      <c r="E31" s="223"/>
      <c r="F31" s="548" t="s">
        <v>234</v>
      </c>
      <c r="G31" s="548"/>
    </row>
    <row r="32" spans="1:7">
      <c r="B32" s="188"/>
      <c r="C32" s="224"/>
      <c r="D32" s="188"/>
      <c r="E32" s="188"/>
    </row>
    <row r="33" spans="1:7">
      <c r="A33" s="550" t="s">
        <v>288</v>
      </c>
      <c r="B33" s="550"/>
      <c r="C33" s="225"/>
      <c r="D33" s="221"/>
      <c r="E33" s="188"/>
      <c r="F33" s="550" t="s">
        <v>236</v>
      </c>
      <c r="G33" s="550"/>
    </row>
    <row r="34" spans="1:7">
      <c r="A34" s="547" t="s">
        <v>312</v>
      </c>
      <c r="B34" s="547"/>
      <c r="C34" s="226"/>
      <c r="D34" s="223" t="s">
        <v>233</v>
      </c>
      <c r="E34" s="223"/>
      <c r="F34" s="548" t="s">
        <v>234</v>
      </c>
      <c r="G34" s="548"/>
    </row>
    <row r="35" spans="1:7">
      <c r="A35" s="192"/>
      <c r="B35" s="227"/>
      <c r="C35" s="227"/>
      <c r="D35" s="227"/>
      <c r="E35" s="227"/>
      <c r="F35" s="192"/>
      <c r="G35" s="192"/>
    </row>
    <row r="36" spans="1:7">
      <c r="A36" s="192"/>
      <c r="B36" s="227"/>
      <c r="C36" s="227"/>
      <c r="D36" s="227"/>
      <c r="E36" s="227"/>
      <c r="F36" s="192"/>
      <c r="G36" s="192"/>
    </row>
    <row r="37" spans="1:7">
      <c r="A37" s="192"/>
      <c r="B37" s="227"/>
      <c r="C37" s="227"/>
      <c r="D37" s="227"/>
      <c r="E37" s="227"/>
      <c r="F37" s="192"/>
      <c r="G37" s="192"/>
    </row>
    <row r="38" spans="1:7">
      <c r="A38" s="192"/>
      <c r="B38" s="227"/>
      <c r="C38" s="227"/>
      <c r="D38" s="227"/>
      <c r="E38" s="227"/>
      <c r="F38" s="192"/>
      <c r="G38" s="192"/>
    </row>
    <row r="39" spans="1:7">
      <c r="A39" s="192"/>
      <c r="B39" s="227"/>
      <c r="C39" s="227"/>
      <c r="D39" s="227"/>
      <c r="E39" s="227"/>
      <c r="F39" s="192"/>
      <c r="G39" s="192"/>
    </row>
    <row r="40" spans="1:7">
      <c r="A40" s="192"/>
      <c r="B40" s="227"/>
      <c r="C40" s="227"/>
      <c r="D40" s="227"/>
      <c r="E40" s="227"/>
      <c r="F40" s="192"/>
      <c r="G40" s="192"/>
    </row>
    <row r="41" spans="1:7">
      <c r="A41" s="192"/>
      <c r="B41" s="227"/>
      <c r="C41" s="227"/>
      <c r="D41" s="227"/>
      <c r="E41" s="227"/>
      <c r="F41" s="192"/>
      <c r="G41" s="192"/>
    </row>
    <row r="42" spans="1:7">
      <c r="A42" s="192"/>
      <c r="B42" s="227"/>
      <c r="C42" s="227"/>
      <c r="D42" s="227"/>
      <c r="E42" s="227"/>
      <c r="F42" s="192"/>
      <c r="G42" s="192"/>
    </row>
    <row r="43" spans="1:7">
      <c r="A43" s="192"/>
      <c r="B43" s="227"/>
      <c r="C43" s="227"/>
      <c r="D43" s="227"/>
      <c r="E43" s="227"/>
      <c r="F43" s="192"/>
      <c r="G43" s="192"/>
    </row>
    <row r="44" spans="1:7">
      <c r="A44" s="192"/>
      <c r="B44" s="227"/>
      <c r="C44" s="227"/>
      <c r="D44" s="227"/>
      <c r="E44" s="227"/>
      <c r="F44" s="192"/>
      <c r="G44" s="192"/>
    </row>
    <row r="45" spans="1:7">
      <c r="A45" s="192"/>
      <c r="B45" s="227"/>
      <c r="C45" s="227"/>
      <c r="D45" s="227"/>
      <c r="E45" s="227"/>
      <c r="F45" s="192"/>
      <c r="G45" s="192"/>
    </row>
    <row r="46" spans="1:7">
      <c r="A46" s="192"/>
      <c r="B46" s="227"/>
      <c r="C46" s="227"/>
      <c r="D46" s="227"/>
      <c r="E46" s="227"/>
      <c r="F46" s="192"/>
      <c r="G46" s="192"/>
    </row>
    <row r="47" spans="1:7">
      <c r="A47" s="192"/>
      <c r="B47" s="227"/>
      <c r="C47" s="227"/>
      <c r="D47" s="227"/>
      <c r="E47" s="227"/>
      <c r="F47" s="192"/>
      <c r="G47" s="192"/>
    </row>
    <row r="48" spans="1:7">
      <c r="A48" s="192"/>
      <c r="B48" s="227"/>
      <c r="C48" s="227"/>
      <c r="D48" s="227"/>
      <c r="E48" s="227"/>
      <c r="F48" s="192"/>
      <c r="G48" s="192"/>
    </row>
    <row r="49" spans="1:7">
      <c r="A49" s="192"/>
      <c r="B49" s="227"/>
      <c r="C49" s="227"/>
      <c r="D49" s="227"/>
      <c r="E49" s="227"/>
      <c r="F49" s="192"/>
      <c r="G49" s="192"/>
    </row>
    <row r="50" spans="1:7">
      <c r="A50" s="192"/>
      <c r="B50" s="227"/>
      <c r="C50" s="227"/>
      <c r="D50" s="227"/>
      <c r="E50" s="227"/>
      <c r="F50" s="192"/>
      <c r="G50" s="192"/>
    </row>
    <row r="51" spans="1:7">
      <c r="A51" s="192"/>
      <c r="B51" s="227"/>
      <c r="C51" s="227"/>
      <c r="D51" s="227"/>
      <c r="E51" s="227"/>
      <c r="F51" s="192"/>
      <c r="G51" s="192"/>
    </row>
    <row r="52" spans="1:7">
      <c r="A52" s="192"/>
      <c r="B52" s="227"/>
      <c r="C52" s="227"/>
      <c r="D52" s="227"/>
      <c r="E52" s="227"/>
      <c r="F52" s="192"/>
      <c r="G52" s="192"/>
    </row>
    <row r="53" spans="1:7">
      <c r="A53" s="192"/>
      <c r="B53" s="227"/>
      <c r="C53" s="227"/>
      <c r="D53" s="227"/>
      <c r="E53" s="227"/>
      <c r="F53" s="192"/>
      <c r="G53" s="192"/>
    </row>
    <row r="54" spans="1:7">
      <c r="A54" s="192"/>
      <c r="B54" s="227"/>
      <c r="C54" s="227"/>
      <c r="D54" s="227"/>
      <c r="E54" s="227"/>
      <c r="F54" s="192"/>
      <c r="G54" s="192"/>
    </row>
    <row r="55" spans="1:7">
      <c r="A55" s="192"/>
      <c r="B55" s="227"/>
      <c r="C55" s="227"/>
      <c r="D55" s="227"/>
      <c r="E55" s="227"/>
      <c r="F55" s="192"/>
      <c r="G55" s="192"/>
    </row>
    <row r="56" spans="1:7">
      <c r="A56" s="192"/>
      <c r="B56" s="227"/>
      <c r="C56" s="227"/>
      <c r="D56" s="227"/>
      <c r="E56" s="227"/>
      <c r="F56" s="192"/>
      <c r="G56" s="192"/>
    </row>
    <row r="57" spans="1:7">
      <c r="A57" s="192"/>
      <c r="B57" s="227"/>
      <c r="C57" s="227"/>
      <c r="D57" s="227"/>
      <c r="E57" s="227"/>
      <c r="F57" s="192"/>
      <c r="G57" s="192"/>
    </row>
  </sheetData>
  <mergeCells count="24">
    <mergeCell ref="B9:G9"/>
    <mergeCell ref="E2:G2"/>
    <mergeCell ref="E3:G3"/>
    <mergeCell ref="E4:G4"/>
    <mergeCell ref="B6:G6"/>
    <mergeCell ref="B8:G8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34:B34"/>
    <mergeCell ref="F34:G34"/>
    <mergeCell ref="A30:B30"/>
    <mergeCell ref="F30:G30"/>
    <mergeCell ref="A31:B31"/>
    <mergeCell ref="F31:G31"/>
    <mergeCell ref="A33:B33"/>
    <mergeCell ref="F33:G33"/>
  </mergeCells>
  <pageMargins left="0.70866141732283472" right="0.70866141732283472" top="0.74803149606299213" bottom="0.74803149606299213" header="0.31496062992125984" footer="0.31496062992125984"/>
  <pageSetup scale="9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3" workbookViewId="0">
      <selection activeCell="P20" sqref="P20"/>
    </sheetView>
  </sheetViews>
  <sheetFormatPr defaultRowHeight="15"/>
  <cols>
    <col min="1" max="4" width="9.140625" style="167"/>
    <col min="5" max="5" width="11.7109375" style="167" customWidth="1"/>
    <col min="6" max="6" width="4.28515625" style="167" customWidth="1"/>
    <col min="7" max="8" width="9.140625" style="167"/>
    <col min="9" max="9" width="6.5703125" style="167" customWidth="1"/>
    <col min="10" max="10" width="9.140625" style="167"/>
    <col min="11" max="11" width="5.28515625" style="167" customWidth="1"/>
    <col min="12" max="12" width="7.140625" style="167" customWidth="1"/>
    <col min="13" max="13" width="7.5703125" style="167" customWidth="1"/>
    <col min="14" max="14" width="17.85546875" style="167" customWidth="1"/>
  </cols>
  <sheetData>
    <row r="1" spans="1:15">
      <c r="L1" s="228"/>
      <c r="M1" s="247" t="s">
        <v>313</v>
      </c>
      <c r="N1" s="247"/>
      <c r="O1" s="248"/>
    </row>
    <row r="2" spans="1:15">
      <c r="L2" s="228"/>
      <c r="M2" s="247" t="s">
        <v>245</v>
      </c>
      <c r="N2" s="247"/>
      <c r="O2" s="248"/>
    </row>
    <row r="3" spans="1:15">
      <c r="B3" s="228"/>
      <c r="C3" s="228"/>
      <c r="D3" s="228"/>
      <c r="E3" s="228"/>
      <c r="F3" s="228"/>
      <c r="L3" s="228"/>
      <c r="M3" s="247" t="s">
        <v>246</v>
      </c>
      <c r="N3" s="247"/>
      <c r="O3" s="248"/>
    </row>
    <row r="4" spans="1:15">
      <c r="B4" s="619" t="s">
        <v>249</v>
      </c>
      <c r="C4" s="620"/>
      <c r="D4" s="620"/>
      <c r="E4" s="620"/>
      <c r="F4" s="228"/>
      <c r="G4" s="228"/>
      <c r="L4" s="228"/>
      <c r="M4" s="247" t="s">
        <v>314</v>
      </c>
      <c r="N4" s="247"/>
      <c r="O4" s="248"/>
    </row>
    <row r="5" spans="1:15">
      <c r="B5" s="621" t="s">
        <v>250</v>
      </c>
      <c r="C5" s="621"/>
      <c r="D5" s="621"/>
      <c r="E5" s="621"/>
      <c r="L5" s="228"/>
      <c r="M5" s="247" t="s">
        <v>315</v>
      </c>
      <c r="N5" s="247"/>
      <c r="O5" s="248"/>
    </row>
    <row r="6" spans="1:15">
      <c r="B6" s="173"/>
      <c r="C6" s="173"/>
      <c r="D6" s="173"/>
      <c r="E6" s="173"/>
    </row>
    <row r="7" spans="1:15">
      <c r="B7" s="515" t="s">
        <v>316</v>
      </c>
      <c r="C7" s="514"/>
      <c r="D7" s="514"/>
      <c r="E7" s="514"/>
      <c r="F7" s="620"/>
    </row>
    <row r="8" spans="1:15">
      <c r="B8" s="517" t="s">
        <v>317</v>
      </c>
      <c r="C8" s="517"/>
      <c r="D8" s="517"/>
      <c r="E8" s="517"/>
    </row>
    <row r="9" spans="1:15">
      <c r="A9" s="229"/>
      <c r="B9" s="610"/>
      <c r="C9" s="610"/>
      <c r="D9" s="610"/>
      <c r="E9" s="610"/>
      <c r="F9" s="229"/>
      <c r="G9" s="229"/>
      <c r="H9" s="229"/>
      <c r="I9" s="229"/>
      <c r="J9" s="229"/>
      <c r="K9" s="229"/>
      <c r="L9" s="229"/>
      <c r="M9" s="618" t="s">
        <v>318</v>
      </c>
      <c r="N9" s="618"/>
    </row>
    <row r="10" spans="1:1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5">
      <c r="A11" s="521" t="s">
        <v>319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229"/>
      <c r="N11" s="229"/>
    </row>
    <row r="12" spans="1:15">
      <c r="M12" s="612"/>
      <c r="N12" s="612"/>
    </row>
    <row r="13" spans="1:15">
      <c r="D13" s="613">
        <v>44020</v>
      </c>
      <c r="E13" s="614"/>
    </row>
    <row r="14" spans="1:15">
      <c r="D14" s="231"/>
      <c r="E14" s="232"/>
    </row>
    <row r="15" spans="1:15">
      <c r="J15" s="233"/>
      <c r="N15" s="234" t="s">
        <v>299</v>
      </c>
    </row>
    <row r="16" spans="1:15">
      <c r="A16" s="235"/>
      <c r="B16" s="236"/>
      <c r="C16" s="236"/>
      <c r="D16" s="237"/>
      <c r="E16" s="605" t="s">
        <v>320</v>
      </c>
      <c r="F16" s="615"/>
      <c r="G16" s="606"/>
      <c r="H16" s="238" t="s">
        <v>321</v>
      </c>
      <c r="I16" s="237"/>
      <c r="J16" s="605" t="s">
        <v>322</v>
      </c>
      <c r="K16" s="606"/>
      <c r="L16" s="616"/>
      <c r="M16" s="617"/>
      <c r="N16" s="239" t="s">
        <v>323</v>
      </c>
    </row>
    <row r="17" spans="1:14">
      <c r="A17" s="240"/>
      <c r="B17" s="610" t="s">
        <v>324</v>
      </c>
      <c r="C17" s="610"/>
      <c r="D17" s="241"/>
      <c r="E17" s="593" t="s">
        <v>325</v>
      </c>
      <c r="F17" s="611"/>
      <c r="G17" s="594"/>
      <c r="H17" s="607" t="s">
        <v>326</v>
      </c>
      <c r="I17" s="608"/>
      <c r="J17" s="607" t="s">
        <v>327</v>
      </c>
      <c r="K17" s="608"/>
      <c r="L17" s="607" t="s">
        <v>328</v>
      </c>
      <c r="M17" s="609"/>
      <c r="N17" s="242" t="s">
        <v>329</v>
      </c>
    </row>
    <row r="18" spans="1:14">
      <c r="A18" s="240"/>
      <c r="B18" s="169"/>
      <c r="C18" s="169"/>
      <c r="D18" s="241"/>
      <c r="E18" s="603" t="s">
        <v>330</v>
      </c>
      <c r="F18" s="605" t="s">
        <v>331</v>
      </c>
      <c r="G18" s="606"/>
      <c r="H18" s="607" t="s">
        <v>332</v>
      </c>
      <c r="I18" s="608"/>
      <c r="J18" s="243" t="s">
        <v>333</v>
      </c>
      <c r="K18" s="241"/>
      <c r="L18" s="607" t="s">
        <v>327</v>
      </c>
      <c r="M18" s="609"/>
      <c r="N18" s="242" t="s">
        <v>332</v>
      </c>
    </row>
    <row r="19" spans="1:14">
      <c r="A19" s="244"/>
      <c r="B19" s="171"/>
      <c r="C19" s="171"/>
      <c r="D19" s="245"/>
      <c r="E19" s="604"/>
      <c r="F19" s="593" t="s">
        <v>334</v>
      </c>
      <c r="G19" s="594"/>
      <c r="H19" s="593" t="s">
        <v>335</v>
      </c>
      <c r="I19" s="594"/>
      <c r="J19" s="593" t="s">
        <v>335</v>
      </c>
      <c r="K19" s="594"/>
      <c r="L19" s="595"/>
      <c r="M19" s="596"/>
      <c r="N19" s="242" t="s">
        <v>335</v>
      </c>
    </row>
    <row r="20" spans="1:14">
      <c r="A20" s="597" t="s">
        <v>336</v>
      </c>
      <c r="B20" s="598"/>
      <c r="C20" s="598"/>
      <c r="D20" s="599"/>
      <c r="E20" s="569" t="s">
        <v>337</v>
      </c>
      <c r="F20" s="578" t="s">
        <v>337</v>
      </c>
      <c r="G20" s="579"/>
      <c r="H20" s="578" t="s">
        <v>337</v>
      </c>
      <c r="I20" s="579"/>
      <c r="J20" s="578" t="s">
        <v>337</v>
      </c>
      <c r="K20" s="579"/>
      <c r="L20" s="578" t="s">
        <v>337</v>
      </c>
      <c r="M20" s="579"/>
      <c r="N20" s="569"/>
    </row>
    <row r="21" spans="1:14">
      <c r="A21" s="600"/>
      <c r="B21" s="601"/>
      <c r="C21" s="601"/>
      <c r="D21" s="602"/>
      <c r="E21" s="577"/>
      <c r="F21" s="580"/>
      <c r="G21" s="581"/>
      <c r="H21" s="580"/>
      <c r="I21" s="581"/>
      <c r="J21" s="580"/>
      <c r="K21" s="581"/>
      <c r="L21" s="580"/>
      <c r="M21" s="581"/>
      <c r="N21" s="577"/>
    </row>
    <row r="22" spans="1:14" ht="27.75" customHeight="1">
      <c r="A22" s="587" t="s">
        <v>338</v>
      </c>
      <c r="B22" s="588"/>
      <c r="C22" s="588"/>
      <c r="D22" s="589"/>
      <c r="E22" s="249">
        <v>4500</v>
      </c>
      <c r="F22" s="578">
        <v>2100</v>
      </c>
      <c r="G22" s="579"/>
      <c r="H22" s="578">
        <v>1029.31</v>
      </c>
      <c r="I22" s="579"/>
      <c r="J22" s="578">
        <v>857.76</v>
      </c>
      <c r="K22" s="579"/>
      <c r="L22" s="578">
        <v>857.76</v>
      </c>
      <c r="M22" s="579"/>
      <c r="N22" s="249">
        <f>(H22-J22)</f>
        <v>171.54999999999995</v>
      </c>
    </row>
    <row r="23" spans="1:14" ht="26.25" customHeight="1">
      <c r="A23" s="587" t="s">
        <v>339</v>
      </c>
      <c r="B23" s="588"/>
      <c r="C23" s="588"/>
      <c r="D23" s="589"/>
      <c r="E23" s="249">
        <v>300</v>
      </c>
      <c r="F23" s="578">
        <v>100</v>
      </c>
      <c r="G23" s="579"/>
      <c r="H23" s="578">
        <v>26.04</v>
      </c>
      <c r="I23" s="579"/>
      <c r="J23" s="578"/>
      <c r="K23" s="579"/>
      <c r="L23" s="578"/>
      <c r="M23" s="579"/>
      <c r="N23" s="249">
        <f>(H23-J23)</f>
        <v>26.04</v>
      </c>
    </row>
    <row r="24" spans="1:14" ht="27" customHeight="1">
      <c r="A24" s="590" t="s">
        <v>340</v>
      </c>
      <c r="B24" s="591"/>
      <c r="C24" s="591"/>
      <c r="D24" s="592"/>
      <c r="E24" s="249"/>
      <c r="F24" s="578"/>
      <c r="G24" s="579"/>
      <c r="H24" s="578"/>
      <c r="I24" s="579"/>
      <c r="J24" s="578"/>
      <c r="K24" s="579"/>
      <c r="L24" s="578"/>
      <c r="M24" s="579"/>
      <c r="N24" s="249">
        <f>(H24-J24)</f>
        <v>0</v>
      </c>
    </row>
    <row r="25" spans="1:14" ht="26.25" customHeight="1">
      <c r="A25" s="582" t="s">
        <v>341</v>
      </c>
      <c r="B25" s="583"/>
      <c r="C25" s="583"/>
      <c r="D25" s="584"/>
      <c r="E25" s="249"/>
      <c r="F25" s="585"/>
      <c r="G25" s="586"/>
      <c r="H25" s="585"/>
      <c r="I25" s="586"/>
      <c r="J25" s="585"/>
      <c r="K25" s="586"/>
      <c r="L25" s="585"/>
      <c r="M25" s="586"/>
      <c r="N25" s="249">
        <f>(H25-J25)</f>
        <v>0</v>
      </c>
    </row>
    <row r="26" spans="1:14" ht="26.25" customHeight="1">
      <c r="A26" s="582" t="s">
        <v>342</v>
      </c>
      <c r="B26" s="583"/>
      <c r="C26" s="583"/>
      <c r="D26" s="584"/>
      <c r="E26" s="249"/>
      <c r="F26" s="585"/>
      <c r="G26" s="586"/>
      <c r="H26" s="585"/>
      <c r="I26" s="586"/>
      <c r="J26" s="585"/>
      <c r="K26" s="586"/>
      <c r="L26" s="585"/>
      <c r="M26" s="586"/>
      <c r="N26" s="249">
        <f>(H26-J26)</f>
        <v>0</v>
      </c>
    </row>
    <row r="27" spans="1:14">
      <c r="A27" s="571" t="s">
        <v>343</v>
      </c>
      <c r="B27" s="572"/>
      <c r="C27" s="572"/>
      <c r="D27" s="573"/>
      <c r="E27" s="569">
        <f>(E22+E23+E24+E26)</f>
        <v>4800</v>
      </c>
      <c r="F27" s="578">
        <f>(F22+F23+F24+F26)</f>
        <v>2200</v>
      </c>
      <c r="G27" s="579"/>
      <c r="H27" s="578">
        <f>(H22+H23+H24+H26)</f>
        <v>1055.3499999999999</v>
      </c>
      <c r="I27" s="579"/>
      <c r="J27" s="578">
        <f>(J22+J23+J24+J26)</f>
        <v>857.76</v>
      </c>
      <c r="K27" s="579"/>
      <c r="L27" s="578">
        <f>(L22+L23+L24+L26)</f>
        <v>857.76</v>
      </c>
      <c r="M27" s="579"/>
      <c r="N27" s="569" t="s">
        <v>337</v>
      </c>
    </row>
    <row r="28" spans="1:14">
      <c r="A28" s="574"/>
      <c r="B28" s="575"/>
      <c r="C28" s="575"/>
      <c r="D28" s="576"/>
      <c r="E28" s="570"/>
      <c r="F28" s="580"/>
      <c r="G28" s="581"/>
      <c r="H28" s="580"/>
      <c r="I28" s="581"/>
      <c r="J28" s="580"/>
      <c r="K28" s="581"/>
      <c r="L28" s="580"/>
      <c r="M28" s="581"/>
      <c r="N28" s="570"/>
    </row>
    <row r="29" spans="1:14">
      <c r="A29" s="571" t="s">
        <v>344</v>
      </c>
      <c r="B29" s="572"/>
      <c r="C29" s="572"/>
      <c r="D29" s="573"/>
      <c r="E29" s="569" t="s">
        <v>337</v>
      </c>
      <c r="F29" s="578" t="s">
        <v>337</v>
      </c>
      <c r="G29" s="579"/>
      <c r="H29" s="578" t="s">
        <v>337</v>
      </c>
      <c r="I29" s="579"/>
      <c r="J29" s="578" t="s">
        <v>337</v>
      </c>
      <c r="K29" s="579"/>
      <c r="L29" s="578" t="s">
        <v>337</v>
      </c>
      <c r="M29" s="579"/>
      <c r="N29" s="569">
        <f>(N22+N23+N24+N26)</f>
        <v>197.58999999999995</v>
      </c>
    </row>
    <row r="30" spans="1:14">
      <c r="A30" s="574"/>
      <c r="B30" s="575"/>
      <c r="C30" s="575"/>
      <c r="D30" s="576"/>
      <c r="E30" s="577"/>
      <c r="F30" s="580"/>
      <c r="G30" s="581"/>
      <c r="H30" s="580"/>
      <c r="I30" s="581"/>
      <c r="J30" s="580"/>
      <c r="K30" s="581"/>
      <c r="L30" s="580"/>
      <c r="M30" s="581"/>
      <c r="N30" s="577"/>
    </row>
    <row r="31" spans="1:14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</row>
    <row r="32" spans="1:14">
      <c r="A32" s="566" t="s">
        <v>230</v>
      </c>
      <c r="B32" s="567"/>
      <c r="C32" s="567"/>
      <c r="D32" s="568"/>
      <c r="E32" s="169"/>
      <c r="F32" s="169"/>
      <c r="G32" s="173"/>
      <c r="H32" s="514"/>
      <c r="I32" s="514"/>
      <c r="J32" s="173"/>
      <c r="K32" s="515" t="s">
        <v>231</v>
      </c>
      <c r="L32" s="514"/>
      <c r="M32" s="514"/>
      <c r="N32" s="514"/>
    </row>
    <row r="33" spans="1:14">
      <c r="A33" s="169"/>
      <c r="B33" s="169"/>
      <c r="C33" s="169"/>
      <c r="D33" s="169"/>
      <c r="E33" s="169"/>
      <c r="F33" s="169"/>
      <c r="G33" s="173"/>
      <c r="H33" s="516" t="s">
        <v>233</v>
      </c>
      <c r="I33" s="516"/>
      <c r="J33" s="173"/>
      <c r="K33" s="516" t="s">
        <v>234</v>
      </c>
      <c r="L33" s="516"/>
      <c r="M33" s="516"/>
      <c r="N33" s="516"/>
    </row>
    <row r="34" spans="1:14">
      <c r="A34" s="169"/>
      <c r="B34" s="169"/>
      <c r="C34" s="169"/>
      <c r="D34" s="169"/>
      <c r="E34" s="169"/>
      <c r="F34" s="169"/>
      <c r="G34" s="246"/>
      <c r="H34" s="246"/>
      <c r="I34" s="246"/>
      <c r="J34" s="246"/>
      <c r="K34" s="246"/>
      <c r="L34" s="246"/>
      <c r="M34" s="246"/>
      <c r="N34" s="246"/>
    </row>
    <row r="35" spans="1:14">
      <c r="A35" s="566" t="s">
        <v>345</v>
      </c>
      <c r="B35" s="567"/>
      <c r="C35" s="567"/>
      <c r="D35" s="567"/>
      <c r="E35" s="169"/>
      <c r="F35" s="169"/>
      <c r="G35" s="173"/>
      <c r="H35" s="514"/>
      <c r="I35" s="514"/>
      <c r="J35" s="173"/>
      <c r="K35" s="515" t="s">
        <v>236</v>
      </c>
      <c r="L35" s="514"/>
      <c r="M35" s="514"/>
      <c r="N35" s="514"/>
    </row>
    <row r="36" spans="1:14">
      <c r="A36" s="169"/>
      <c r="B36" s="169"/>
      <c r="C36" s="169"/>
      <c r="D36" s="169"/>
      <c r="E36" s="169"/>
      <c r="F36" s="169"/>
      <c r="G36" s="173" t="s">
        <v>346</v>
      </c>
      <c r="H36" s="516" t="s">
        <v>233</v>
      </c>
      <c r="I36" s="516"/>
      <c r="J36" s="173"/>
      <c r="K36" s="516" t="s">
        <v>234</v>
      </c>
      <c r="L36" s="516"/>
      <c r="M36" s="516"/>
      <c r="N36" s="516"/>
    </row>
    <row r="37" spans="1:14">
      <c r="H37" s="170"/>
    </row>
  </sheetData>
  <mergeCells count="81">
    <mergeCell ref="M9:N9"/>
    <mergeCell ref="B4:E4"/>
    <mergeCell ref="B5:E5"/>
    <mergeCell ref="B7:F7"/>
    <mergeCell ref="B8:E8"/>
    <mergeCell ref="B9:E9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D32"/>
    <mergeCell ref="H32:I32"/>
    <mergeCell ref="K32:N32"/>
    <mergeCell ref="H33:I33"/>
    <mergeCell ref="K33:N33"/>
    <mergeCell ref="A35:D35"/>
    <mergeCell ref="H35:I35"/>
    <mergeCell ref="K35:N35"/>
  </mergeCells>
  <pageMargins left="0.70866141732283472" right="0.70866141732283472" top="0.74803149606299213" bottom="0.74803149606299213" header="0.31496062992125984" footer="0.31496062992125984"/>
  <pageSetup scale="8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activeCell="N7" sqref="N7"/>
    </sheetView>
  </sheetViews>
  <sheetFormatPr defaultRowHeight="15"/>
  <cols>
    <col min="1" max="1" width="23.42578125" style="355" customWidth="1"/>
    <col min="2" max="2" width="7.85546875" style="355" customWidth="1"/>
    <col min="3" max="4" width="8.140625" style="355" customWidth="1"/>
    <col min="5" max="5" width="7.5703125" style="355" customWidth="1"/>
    <col min="6" max="7" width="7.42578125" style="355" customWidth="1"/>
    <col min="8" max="8" width="8.42578125" style="355" customWidth="1"/>
    <col min="9" max="9" width="8.140625" style="355" customWidth="1"/>
    <col min="10" max="10" width="6" style="355" customWidth="1"/>
    <col min="11" max="11" width="8.140625" style="355" customWidth="1"/>
    <col min="12" max="12" width="8.85546875" style="355" customWidth="1"/>
    <col min="13" max="13" width="8.28515625" style="355" customWidth="1"/>
    <col min="14" max="14" width="9.140625" style="355"/>
    <col min="15" max="15" width="6.85546875" style="355" customWidth="1"/>
    <col min="16" max="16" width="7.5703125" style="355" customWidth="1"/>
    <col min="17" max="17" width="5.140625" style="355" customWidth="1"/>
    <col min="18" max="18" width="5.28515625" style="355" customWidth="1"/>
    <col min="19" max="19" width="8.5703125" style="355" customWidth="1"/>
  </cols>
  <sheetData>
    <row r="1" spans="1:19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647" t="s">
        <v>347</v>
      </c>
      <c r="O1" s="647"/>
      <c r="P1" s="647"/>
      <c r="Q1" s="647"/>
      <c r="R1" s="647"/>
      <c r="S1" s="647"/>
    </row>
    <row r="2" spans="1:19" ht="15.75">
      <c r="A2" s="257"/>
      <c r="B2" s="648" t="s">
        <v>249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7"/>
      <c r="O2" s="647"/>
      <c r="P2" s="647"/>
      <c r="Q2" s="647"/>
      <c r="R2" s="647"/>
      <c r="S2" s="647"/>
    </row>
    <row r="3" spans="1:19">
      <c r="A3" s="257"/>
      <c r="B3" s="257"/>
      <c r="C3" s="257"/>
      <c r="D3" s="257"/>
      <c r="E3" s="257"/>
      <c r="F3" s="257"/>
      <c r="G3" s="257"/>
      <c r="H3" s="257" t="s">
        <v>348</v>
      </c>
      <c r="I3" s="258"/>
      <c r="J3" s="258"/>
      <c r="K3" s="258"/>
      <c r="L3" s="258"/>
      <c r="M3" s="258"/>
      <c r="N3" s="259"/>
      <c r="O3" s="259"/>
      <c r="P3" s="259"/>
      <c r="Q3" s="259"/>
      <c r="R3" s="259"/>
      <c r="S3" s="259"/>
    </row>
    <row r="4" spans="1:19">
      <c r="A4" s="257"/>
      <c r="B4" s="257"/>
      <c r="C4" s="257"/>
      <c r="D4" s="257"/>
      <c r="E4" s="257"/>
      <c r="F4" s="257"/>
      <c r="G4" s="257"/>
      <c r="H4" s="257"/>
      <c r="I4" s="258"/>
      <c r="J4" s="258"/>
      <c r="K4" s="258"/>
      <c r="L4" s="258"/>
      <c r="M4" s="258"/>
      <c r="N4" s="259"/>
      <c r="O4" s="259"/>
      <c r="P4" s="259"/>
      <c r="Q4" s="259"/>
      <c r="R4" s="259"/>
      <c r="S4" s="259"/>
    </row>
    <row r="5" spans="1:19" ht="25.5" customHeight="1">
      <c r="A5" s="649" t="s">
        <v>349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</row>
    <row r="6" spans="1:19">
      <c r="A6" s="260"/>
      <c r="B6" s="260"/>
      <c r="C6" s="260"/>
      <c r="D6" s="260"/>
      <c r="E6" s="260"/>
      <c r="F6" s="260"/>
      <c r="G6" s="260"/>
      <c r="H6" s="260"/>
      <c r="I6" s="260"/>
      <c r="J6" s="650"/>
      <c r="K6" s="650"/>
      <c r="L6" s="650"/>
      <c r="M6" s="650"/>
      <c r="N6" s="260"/>
      <c r="O6" s="260"/>
      <c r="P6" s="260"/>
      <c r="Q6" s="260"/>
      <c r="R6" s="260"/>
      <c r="S6" s="260"/>
    </row>
    <row r="7" spans="1:19">
      <c r="A7" s="261"/>
      <c r="B7" s="261"/>
      <c r="C7" s="261"/>
      <c r="D7" s="650" t="s">
        <v>469</v>
      </c>
      <c r="E7" s="650"/>
      <c r="F7" s="650"/>
      <c r="G7" s="650"/>
      <c r="H7" s="650"/>
      <c r="I7" s="650"/>
      <c r="J7" s="650"/>
      <c r="K7" s="650"/>
      <c r="L7" s="650"/>
      <c r="M7" s="262"/>
      <c r="N7" s="261"/>
      <c r="O7" s="261"/>
      <c r="P7" s="261"/>
      <c r="Q7" s="261"/>
      <c r="R7" s="261"/>
      <c r="S7" s="261"/>
    </row>
    <row r="8" spans="1:19">
      <c r="A8" s="261"/>
      <c r="B8" s="261"/>
      <c r="C8" s="261"/>
      <c r="D8" s="261"/>
      <c r="E8" s="651" t="s">
        <v>350</v>
      </c>
      <c r="F8" s="651"/>
      <c r="G8" s="651"/>
      <c r="H8" s="651"/>
      <c r="I8" s="651"/>
      <c r="J8" s="651"/>
      <c r="K8" s="651"/>
      <c r="L8" s="651"/>
      <c r="M8" s="262"/>
      <c r="N8" s="261"/>
      <c r="O8" s="261"/>
      <c r="P8" s="261"/>
      <c r="Q8" s="261"/>
      <c r="R8" s="261"/>
      <c r="S8" s="261"/>
    </row>
    <row r="9" spans="1:19">
      <c r="A9" s="263"/>
      <c r="B9" s="264"/>
      <c r="C9" s="264"/>
      <c r="D9" s="264"/>
      <c r="E9" s="264"/>
      <c r="F9" s="264"/>
      <c r="G9" s="264"/>
      <c r="H9" s="265"/>
      <c r="I9" s="265"/>
      <c r="J9" s="623"/>
      <c r="K9" s="623"/>
      <c r="L9" s="257"/>
      <c r="M9" s="257"/>
      <c r="N9" s="261"/>
      <c r="O9" s="261"/>
      <c r="P9" s="261"/>
      <c r="Q9" s="261"/>
      <c r="R9" s="261"/>
      <c r="S9" s="261"/>
    </row>
    <row r="10" spans="1:19">
      <c r="A10" s="265"/>
      <c r="B10" s="652" t="s">
        <v>351</v>
      </c>
      <c r="C10" s="653"/>
      <c r="D10" s="266" t="s">
        <v>352</v>
      </c>
      <c r="E10" s="267"/>
      <c r="F10" s="268"/>
      <c r="G10" s="268"/>
      <c r="H10" s="265"/>
      <c r="I10" s="265"/>
      <c r="J10" s="654"/>
      <c r="K10" s="654"/>
      <c r="L10" s="257"/>
      <c r="M10" s="257"/>
      <c r="N10" s="257"/>
      <c r="O10" s="257"/>
      <c r="P10" s="257"/>
      <c r="Q10" s="269"/>
      <c r="R10" s="269"/>
      <c r="S10" s="269"/>
    </row>
    <row r="11" spans="1:19" ht="19.5">
      <c r="A11" s="270" t="s">
        <v>353</v>
      </c>
      <c r="B11" s="271" t="s">
        <v>354</v>
      </c>
      <c r="C11" s="271" t="s">
        <v>355</v>
      </c>
      <c r="D11" s="272" t="s">
        <v>356</v>
      </c>
      <c r="E11" s="273" t="s">
        <v>357</v>
      </c>
      <c r="F11" s="274"/>
      <c r="G11" s="268"/>
      <c r="H11" s="265"/>
      <c r="I11" s="265"/>
      <c r="J11" s="275"/>
      <c r="K11" s="275"/>
      <c r="L11" s="257"/>
      <c r="M11" s="257"/>
      <c r="N11" s="257"/>
      <c r="O11" s="257"/>
      <c r="P11" s="257"/>
      <c r="Q11" s="269"/>
      <c r="R11" s="269"/>
      <c r="S11" s="269"/>
    </row>
    <row r="12" spans="1:19">
      <c r="A12" s="276" t="s">
        <v>358</v>
      </c>
      <c r="B12" s="277">
        <v>1</v>
      </c>
      <c r="C12" s="277">
        <v>1</v>
      </c>
      <c r="D12" s="278" t="s">
        <v>359</v>
      </c>
      <c r="E12" s="279" t="s">
        <v>359</v>
      </c>
      <c r="F12" s="264"/>
      <c r="G12" s="264"/>
      <c r="H12" s="265"/>
      <c r="I12" s="280" t="s">
        <v>360</v>
      </c>
      <c r="J12" s="655" t="s">
        <v>13</v>
      </c>
      <c r="K12" s="655"/>
      <c r="L12" s="655"/>
      <c r="M12" s="655"/>
      <c r="N12" s="655"/>
      <c r="O12" s="655"/>
      <c r="P12" s="623"/>
      <c r="Q12" s="623"/>
      <c r="R12" s="645">
        <v>1</v>
      </c>
      <c r="S12" s="646"/>
    </row>
    <row r="13" spans="1:19">
      <c r="A13" s="276" t="s">
        <v>361</v>
      </c>
      <c r="B13" s="281">
        <v>9</v>
      </c>
      <c r="C13" s="281">
        <v>9</v>
      </c>
      <c r="D13" s="282">
        <v>9</v>
      </c>
      <c r="E13" s="283">
        <v>9</v>
      </c>
      <c r="F13" s="284"/>
      <c r="G13" s="284"/>
      <c r="H13" s="265"/>
      <c r="I13" s="629"/>
      <c r="J13" s="629"/>
      <c r="K13" s="629"/>
      <c r="L13" s="629"/>
      <c r="M13" s="629"/>
      <c r="N13" s="629"/>
      <c r="O13" s="629"/>
      <c r="P13" s="257"/>
      <c r="Q13" s="269"/>
      <c r="R13" s="269"/>
      <c r="S13" s="269"/>
    </row>
    <row r="14" spans="1:19">
      <c r="A14" s="276" t="s">
        <v>362</v>
      </c>
      <c r="B14" s="281">
        <v>54</v>
      </c>
      <c r="C14" s="281">
        <v>52</v>
      </c>
      <c r="D14" s="281">
        <v>52</v>
      </c>
      <c r="E14" s="283">
        <v>52</v>
      </c>
      <c r="F14" s="284"/>
      <c r="G14" s="284"/>
      <c r="H14" s="265"/>
      <c r="I14" s="285" t="s">
        <v>363</v>
      </c>
      <c r="J14" s="285"/>
      <c r="K14" s="286"/>
      <c r="L14" s="286"/>
      <c r="M14" s="287"/>
      <c r="N14" s="265"/>
      <c r="O14" s="265"/>
      <c r="P14" s="288">
        <v>9</v>
      </c>
      <c r="Q14" s="288">
        <v>2</v>
      </c>
      <c r="R14" s="289">
        <v>1</v>
      </c>
      <c r="S14" s="289">
        <v>1</v>
      </c>
    </row>
    <row r="15" spans="1:19" ht="15.75" thickBot="1">
      <c r="A15" s="290"/>
      <c r="B15" s="291"/>
      <c r="C15" s="291"/>
      <c r="D15" s="292"/>
      <c r="E15" s="285"/>
      <c r="F15" s="285"/>
      <c r="G15" s="285"/>
      <c r="H15" s="287"/>
      <c r="I15" s="265"/>
      <c r="J15" s="265"/>
      <c r="K15" s="265"/>
      <c r="L15" s="257"/>
      <c r="M15" s="293"/>
      <c r="N15" s="257"/>
      <c r="O15" s="257"/>
      <c r="P15" s="257"/>
      <c r="Q15" s="293"/>
      <c r="R15" s="293"/>
      <c r="S15" s="293"/>
    </row>
    <row r="16" spans="1:19">
      <c r="A16" s="630" t="s">
        <v>364</v>
      </c>
      <c r="B16" s="632" t="s">
        <v>365</v>
      </c>
      <c r="C16" s="633"/>
      <c r="D16" s="633"/>
      <c r="E16" s="633"/>
      <c r="F16" s="633"/>
      <c r="G16" s="634"/>
      <c r="H16" s="635" t="s">
        <v>366</v>
      </c>
      <c r="I16" s="636"/>
      <c r="J16" s="636"/>
      <c r="K16" s="636"/>
      <c r="L16" s="637"/>
      <c r="M16" s="635" t="s">
        <v>367</v>
      </c>
      <c r="N16" s="636"/>
      <c r="O16" s="636"/>
      <c r="P16" s="636"/>
      <c r="Q16" s="636"/>
      <c r="R16" s="636"/>
      <c r="S16" s="637"/>
    </row>
    <row r="17" spans="1:19">
      <c r="A17" s="631"/>
      <c r="B17" s="638" t="s">
        <v>368</v>
      </c>
      <c r="C17" s="639"/>
      <c r="D17" s="639"/>
      <c r="E17" s="640" t="s">
        <v>351</v>
      </c>
      <c r="F17" s="641"/>
      <c r="G17" s="642"/>
      <c r="H17" s="628" t="s">
        <v>369</v>
      </c>
      <c r="I17" s="625" t="s">
        <v>370</v>
      </c>
      <c r="J17" s="625" t="s">
        <v>371</v>
      </c>
      <c r="K17" s="626" t="s">
        <v>372</v>
      </c>
      <c r="L17" s="627" t="s">
        <v>373</v>
      </c>
      <c r="M17" s="628" t="s">
        <v>369</v>
      </c>
      <c r="N17" s="625" t="s">
        <v>370</v>
      </c>
      <c r="O17" s="625" t="s">
        <v>371</v>
      </c>
      <c r="P17" s="626" t="s">
        <v>374</v>
      </c>
      <c r="Q17" s="625" t="s">
        <v>375</v>
      </c>
      <c r="R17" s="625" t="s">
        <v>376</v>
      </c>
      <c r="S17" s="643" t="s">
        <v>373</v>
      </c>
    </row>
    <row r="18" spans="1:19" ht="67.5">
      <c r="A18" s="631"/>
      <c r="B18" s="294" t="s">
        <v>354</v>
      </c>
      <c r="C18" s="295" t="s">
        <v>377</v>
      </c>
      <c r="D18" s="295" t="s">
        <v>378</v>
      </c>
      <c r="E18" s="296" t="s">
        <v>354</v>
      </c>
      <c r="F18" s="295" t="s">
        <v>377</v>
      </c>
      <c r="G18" s="297" t="s">
        <v>379</v>
      </c>
      <c r="H18" s="628"/>
      <c r="I18" s="625"/>
      <c r="J18" s="625"/>
      <c r="K18" s="626"/>
      <c r="L18" s="627"/>
      <c r="M18" s="628"/>
      <c r="N18" s="625"/>
      <c r="O18" s="625"/>
      <c r="P18" s="626"/>
      <c r="Q18" s="625"/>
      <c r="R18" s="625"/>
      <c r="S18" s="644"/>
    </row>
    <row r="19" spans="1:19">
      <c r="A19" s="298">
        <v>1</v>
      </c>
      <c r="B19" s="299">
        <v>2</v>
      </c>
      <c r="C19" s="300">
        <v>3</v>
      </c>
      <c r="D19" s="300">
        <v>4</v>
      </c>
      <c r="E19" s="301">
        <v>5</v>
      </c>
      <c r="F19" s="300">
        <v>6</v>
      </c>
      <c r="G19" s="302">
        <v>7</v>
      </c>
      <c r="H19" s="303">
        <v>8</v>
      </c>
      <c r="I19" s="301">
        <v>9</v>
      </c>
      <c r="J19" s="301">
        <v>10</v>
      </c>
      <c r="K19" s="301">
        <v>11</v>
      </c>
      <c r="L19" s="304">
        <v>12</v>
      </c>
      <c r="M19" s="303">
        <v>13</v>
      </c>
      <c r="N19" s="301">
        <v>14</v>
      </c>
      <c r="O19" s="301">
        <v>15</v>
      </c>
      <c r="P19" s="301">
        <v>16</v>
      </c>
      <c r="Q19" s="301">
        <v>17</v>
      </c>
      <c r="R19" s="301">
        <v>18</v>
      </c>
      <c r="S19" s="304">
        <v>19</v>
      </c>
    </row>
    <row r="20" spans="1:19" ht="23.25">
      <c r="A20" s="305" t="s">
        <v>380</v>
      </c>
      <c r="B20" s="306">
        <v>1</v>
      </c>
      <c r="C20" s="307">
        <v>1</v>
      </c>
      <c r="D20" s="307">
        <v>1</v>
      </c>
      <c r="E20" s="308">
        <v>1</v>
      </c>
      <c r="F20" s="307">
        <v>1</v>
      </c>
      <c r="G20" s="309">
        <v>1</v>
      </c>
      <c r="H20" s="310">
        <v>10250</v>
      </c>
      <c r="I20" s="307">
        <v>2050</v>
      </c>
      <c r="J20" s="307"/>
      <c r="K20" s="307"/>
      <c r="L20" s="311">
        <f t="shared" ref="L20:L39" si="0">SUM(H20:K20)</f>
        <v>12300</v>
      </c>
      <c r="M20" s="310">
        <v>10232.64</v>
      </c>
      <c r="N20" s="307">
        <v>2046.54</v>
      </c>
      <c r="O20" s="307"/>
      <c r="P20" s="307"/>
      <c r="Q20" s="307"/>
      <c r="R20" s="307"/>
      <c r="S20" s="311">
        <f t="shared" ref="S20:S39" si="1">SUM(M20:R20)</f>
        <v>12279.18</v>
      </c>
    </row>
    <row r="21" spans="1:19">
      <c r="A21" s="312" t="s">
        <v>381</v>
      </c>
      <c r="B21" s="310">
        <v>1</v>
      </c>
      <c r="C21" s="307">
        <v>1</v>
      </c>
      <c r="D21" s="307">
        <v>1</v>
      </c>
      <c r="E21" s="308">
        <v>1</v>
      </c>
      <c r="F21" s="307">
        <v>1</v>
      </c>
      <c r="G21" s="309">
        <v>1</v>
      </c>
      <c r="H21" s="310">
        <v>10250</v>
      </c>
      <c r="I21" s="307">
        <v>2050</v>
      </c>
      <c r="J21" s="307"/>
      <c r="K21" s="307"/>
      <c r="L21" s="311">
        <f t="shared" si="0"/>
        <v>12300</v>
      </c>
      <c r="M21" s="310">
        <v>10232.64</v>
      </c>
      <c r="N21" s="307">
        <v>2046.54</v>
      </c>
      <c r="O21" s="307"/>
      <c r="P21" s="307"/>
      <c r="Q21" s="307"/>
      <c r="R21" s="307"/>
      <c r="S21" s="311">
        <f t="shared" si="1"/>
        <v>12279.18</v>
      </c>
    </row>
    <row r="22" spans="1:19">
      <c r="A22" s="313" t="s">
        <v>382</v>
      </c>
      <c r="B22" s="310">
        <v>10.199999999999999</v>
      </c>
      <c r="C22" s="307">
        <v>9.3000000000000007</v>
      </c>
      <c r="D22" s="307">
        <v>9.3000000000000007</v>
      </c>
      <c r="E22" s="308">
        <v>10.199999999999999</v>
      </c>
      <c r="F22" s="307">
        <v>9.3000000000000007</v>
      </c>
      <c r="G22" s="309">
        <v>9.3000000000000007</v>
      </c>
      <c r="H22" s="310">
        <v>99650</v>
      </c>
      <c r="I22" s="307"/>
      <c r="J22" s="307">
        <v>3400</v>
      </c>
      <c r="K22" s="307"/>
      <c r="L22" s="311">
        <f t="shared" si="0"/>
        <v>103050</v>
      </c>
      <c r="M22" s="310">
        <v>87791.74</v>
      </c>
      <c r="N22" s="307"/>
      <c r="O22" s="307">
        <v>3372.97</v>
      </c>
      <c r="P22" s="307"/>
      <c r="Q22" s="308"/>
      <c r="R22" s="308"/>
      <c r="S22" s="311">
        <f t="shared" si="1"/>
        <v>91164.71</v>
      </c>
    </row>
    <row r="23" spans="1:19">
      <c r="A23" s="312" t="s">
        <v>381</v>
      </c>
      <c r="B23" s="310">
        <v>10.199999999999999</v>
      </c>
      <c r="C23" s="307">
        <v>9.3000000000000007</v>
      </c>
      <c r="D23" s="307">
        <v>9.3000000000000007</v>
      </c>
      <c r="E23" s="308">
        <v>10.199999999999999</v>
      </c>
      <c r="F23" s="307">
        <v>9.3000000000000007</v>
      </c>
      <c r="G23" s="309">
        <v>9.3000000000000007</v>
      </c>
      <c r="H23" s="310">
        <v>99650</v>
      </c>
      <c r="I23" s="307"/>
      <c r="J23" s="307">
        <v>3400</v>
      </c>
      <c r="K23" s="307"/>
      <c r="L23" s="311">
        <f t="shared" si="0"/>
        <v>103050</v>
      </c>
      <c r="M23" s="310">
        <v>87791.74</v>
      </c>
      <c r="N23" s="307"/>
      <c r="O23" s="307">
        <v>3372.97</v>
      </c>
      <c r="P23" s="307"/>
      <c r="Q23" s="308"/>
      <c r="R23" s="308"/>
      <c r="S23" s="311">
        <f t="shared" si="1"/>
        <v>91164.71</v>
      </c>
    </row>
    <row r="24" spans="1:19" ht="26.25">
      <c r="A24" s="314" t="s">
        <v>383</v>
      </c>
      <c r="B24" s="315">
        <v>0.5</v>
      </c>
      <c r="C24" s="316">
        <v>0.5</v>
      </c>
      <c r="D24" s="317">
        <v>0.5</v>
      </c>
      <c r="E24" s="318">
        <v>0.5</v>
      </c>
      <c r="F24" s="316">
        <v>0.5</v>
      </c>
      <c r="G24" s="319">
        <v>0.5</v>
      </c>
      <c r="H24" s="310">
        <v>2600</v>
      </c>
      <c r="I24" s="316"/>
      <c r="J24" s="316"/>
      <c r="K24" s="317"/>
      <c r="L24" s="311">
        <f t="shared" si="0"/>
        <v>2600</v>
      </c>
      <c r="M24" s="310">
        <v>1940.2</v>
      </c>
      <c r="N24" s="316"/>
      <c r="O24" s="316"/>
      <c r="P24" s="316"/>
      <c r="Q24" s="318"/>
      <c r="R24" s="318"/>
      <c r="S24" s="311">
        <f t="shared" si="1"/>
        <v>1940.2</v>
      </c>
    </row>
    <row r="25" spans="1:19">
      <c r="A25" s="320" t="s">
        <v>384</v>
      </c>
      <c r="B25" s="315"/>
      <c r="C25" s="316"/>
      <c r="D25" s="317"/>
      <c r="E25" s="318"/>
      <c r="F25" s="316"/>
      <c r="G25" s="319"/>
      <c r="H25" s="310"/>
      <c r="I25" s="316"/>
      <c r="J25" s="316"/>
      <c r="K25" s="317"/>
      <c r="L25" s="311">
        <f t="shared" si="0"/>
        <v>0</v>
      </c>
      <c r="M25" s="310"/>
      <c r="N25" s="316"/>
      <c r="O25" s="316"/>
      <c r="P25" s="316"/>
      <c r="Q25" s="318"/>
      <c r="R25" s="318"/>
      <c r="S25" s="311">
        <f t="shared" si="1"/>
        <v>0</v>
      </c>
    </row>
    <row r="26" spans="1:19">
      <c r="A26" s="321" t="s">
        <v>385</v>
      </c>
      <c r="B26" s="315">
        <v>1.25</v>
      </c>
      <c r="C26" s="316">
        <v>1.25</v>
      </c>
      <c r="D26" s="317">
        <v>1.25</v>
      </c>
      <c r="E26" s="318">
        <v>1.25</v>
      </c>
      <c r="F26" s="316">
        <v>1.25</v>
      </c>
      <c r="G26" s="319">
        <v>1.25</v>
      </c>
      <c r="H26" s="310">
        <v>8450</v>
      </c>
      <c r="I26" s="316"/>
      <c r="J26" s="316"/>
      <c r="K26" s="317"/>
      <c r="L26" s="311">
        <f t="shared" si="0"/>
        <v>8450</v>
      </c>
      <c r="M26" s="310">
        <v>8440.77</v>
      </c>
      <c r="N26" s="316"/>
      <c r="O26" s="316"/>
      <c r="P26" s="316"/>
      <c r="Q26" s="318"/>
      <c r="R26" s="318"/>
      <c r="S26" s="311">
        <f t="shared" si="1"/>
        <v>8440.77</v>
      </c>
    </row>
    <row r="27" spans="1:19">
      <c r="A27" s="320" t="s">
        <v>384</v>
      </c>
      <c r="B27" s="315">
        <v>0.52</v>
      </c>
      <c r="C27" s="316">
        <v>0.6</v>
      </c>
      <c r="D27" s="317">
        <v>0.6</v>
      </c>
      <c r="E27" s="318">
        <v>0.52</v>
      </c>
      <c r="F27" s="316">
        <v>0.6</v>
      </c>
      <c r="G27" s="319">
        <v>0.6</v>
      </c>
      <c r="H27" s="310">
        <v>7350</v>
      </c>
      <c r="I27" s="316"/>
      <c r="J27" s="316"/>
      <c r="K27" s="317"/>
      <c r="L27" s="311">
        <f t="shared" si="0"/>
        <v>7350</v>
      </c>
      <c r="M27" s="310">
        <v>7340.77</v>
      </c>
      <c r="N27" s="316"/>
      <c r="O27" s="316"/>
      <c r="P27" s="316"/>
      <c r="Q27" s="318"/>
      <c r="R27" s="318"/>
      <c r="S27" s="311">
        <f t="shared" si="1"/>
        <v>7340.77</v>
      </c>
    </row>
    <row r="28" spans="1:19">
      <c r="A28" s="314" t="s">
        <v>386</v>
      </c>
      <c r="B28" s="315"/>
      <c r="C28" s="316"/>
      <c r="D28" s="317"/>
      <c r="E28" s="318"/>
      <c r="F28" s="316"/>
      <c r="G28" s="319"/>
      <c r="H28" s="310"/>
      <c r="I28" s="316"/>
      <c r="J28" s="316"/>
      <c r="K28" s="317"/>
      <c r="L28" s="311">
        <f t="shared" si="0"/>
        <v>0</v>
      </c>
      <c r="M28" s="310"/>
      <c r="N28" s="316"/>
      <c r="O28" s="316"/>
      <c r="P28" s="316"/>
      <c r="Q28" s="318"/>
      <c r="R28" s="318"/>
      <c r="S28" s="311">
        <f t="shared" si="1"/>
        <v>0</v>
      </c>
    </row>
    <row r="29" spans="1:19">
      <c r="A29" s="320" t="s">
        <v>384</v>
      </c>
      <c r="B29" s="315"/>
      <c r="C29" s="316"/>
      <c r="D29" s="317"/>
      <c r="E29" s="318"/>
      <c r="F29" s="316"/>
      <c r="G29" s="319"/>
      <c r="H29" s="310"/>
      <c r="I29" s="316"/>
      <c r="J29" s="316"/>
      <c r="K29" s="317"/>
      <c r="L29" s="311">
        <f t="shared" si="0"/>
        <v>0</v>
      </c>
      <c r="M29" s="310"/>
      <c r="N29" s="316"/>
      <c r="O29" s="316"/>
      <c r="P29" s="316"/>
      <c r="Q29" s="318"/>
      <c r="R29" s="318"/>
      <c r="S29" s="311">
        <f t="shared" si="1"/>
        <v>0</v>
      </c>
    </row>
    <row r="30" spans="1:19">
      <c r="A30" s="322" t="s">
        <v>387</v>
      </c>
      <c r="B30" s="315">
        <v>0.5</v>
      </c>
      <c r="C30" s="316">
        <v>0.5</v>
      </c>
      <c r="D30" s="317">
        <v>0.5</v>
      </c>
      <c r="E30" s="318">
        <v>0.5</v>
      </c>
      <c r="F30" s="316">
        <v>0.5</v>
      </c>
      <c r="G30" s="319">
        <v>0.5</v>
      </c>
      <c r="H30" s="310">
        <v>2790</v>
      </c>
      <c r="I30" s="316">
        <v>110</v>
      </c>
      <c r="J30" s="316"/>
      <c r="K30" s="317"/>
      <c r="L30" s="311">
        <f t="shared" si="0"/>
        <v>2900</v>
      </c>
      <c r="M30" s="310">
        <v>2781.42</v>
      </c>
      <c r="N30" s="316">
        <v>109.87</v>
      </c>
      <c r="O30" s="316"/>
      <c r="P30" s="316"/>
      <c r="Q30" s="318"/>
      <c r="R30" s="318"/>
      <c r="S30" s="311">
        <f t="shared" si="1"/>
        <v>2891.29</v>
      </c>
    </row>
    <row r="31" spans="1:19">
      <c r="A31" s="320" t="s">
        <v>384</v>
      </c>
      <c r="B31" s="315">
        <v>0.21</v>
      </c>
      <c r="C31" s="316">
        <v>0.28999999999999998</v>
      </c>
      <c r="D31" s="317">
        <v>0.28999999999999998</v>
      </c>
      <c r="E31" s="318">
        <v>0.21</v>
      </c>
      <c r="F31" s="316">
        <v>0.28999999999999998</v>
      </c>
      <c r="G31" s="319">
        <v>0.28999999999999998</v>
      </c>
      <c r="H31" s="310">
        <v>2390</v>
      </c>
      <c r="I31" s="316">
        <v>110</v>
      </c>
      <c r="J31" s="316"/>
      <c r="K31" s="317"/>
      <c r="L31" s="311">
        <f t="shared" si="0"/>
        <v>2500</v>
      </c>
      <c r="M31" s="310">
        <v>2381.42</v>
      </c>
      <c r="N31" s="316">
        <v>109.87</v>
      </c>
      <c r="O31" s="316"/>
      <c r="P31" s="316"/>
      <c r="Q31" s="318"/>
      <c r="R31" s="318"/>
      <c r="S31" s="311">
        <f t="shared" si="1"/>
        <v>2491.29</v>
      </c>
    </row>
    <row r="32" spans="1:19">
      <c r="A32" s="314" t="s">
        <v>388</v>
      </c>
      <c r="B32" s="315">
        <v>10.5</v>
      </c>
      <c r="C32" s="316">
        <v>10.5</v>
      </c>
      <c r="D32" s="317">
        <v>10.5</v>
      </c>
      <c r="E32" s="318">
        <v>10.5</v>
      </c>
      <c r="F32" s="316">
        <v>10.5</v>
      </c>
      <c r="G32" s="319">
        <v>10.5</v>
      </c>
      <c r="H32" s="310">
        <v>49600</v>
      </c>
      <c r="I32" s="316">
        <v>1800</v>
      </c>
      <c r="J32" s="316"/>
      <c r="K32" s="317"/>
      <c r="L32" s="311">
        <f t="shared" si="0"/>
        <v>51400</v>
      </c>
      <c r="M32" s="310">
        <v>49211.58</v>
      </c>
      <c r="N32" s="316">
        <v>1703.24</v>
      </c>
      <c r="O32" s="316"/>
      <c r="P32" s="316"/>
      <c r="Q32" s="318"/>
      <c r="R32" s="318"/>
      <c r="S32" s="311">
        <f t="shared" si="1"/>
        <v>50914.82</v>
      </c>
    </row>
    <row r="33" spans="1:19" ht="15.75" thickBot="1">
      <c r="A33" s="323" t="s">
        <v>389</v>
      </c>
      <c r="B33" s="324">
        <v>4.75</v>
      </c>
      <c r="C33" s="325">
        <v>4.75</v>
      </c>
      <c r="D33" s="326">
        <v>4.75</v>
      </c>
      <c r="E33" s="327">
        <v>4.75</v>
      </c>
      <c r="F33" s="325">
        <v>4.75</v>
      </c>
      <c r="G33" s="328">
        <v>4.75</v>
      </c>
      <c r="H33" s="324">
        <v>18500</v>
      </c>
      <c r="I33" s="325"/>
      <c r="J33" s="325"/>
      <c r="K33" s="326"/>
      <c r="L33" s="329">
        <f t="shared" si="0"/>
        <v>18500</v>
      </c>
      <c r="M33" s="330">
        <v>17411.84</v>
      </c>
      <c r="N33" s="325"/>
      <c r="O33" s="325"/>
      <c r="P33" s="325"/>
      <c r="Q33" s="327"/>
      <c r="R33" s="327"/>
      <c r="S33" s="329">
        <f t="shared" si="1"/>
        <v>17411.84</v>
      </c>
    </row>
    <row r="34" spans="1:19">
      <c r="A34" s="331" t="s">
        <v>373</v>
      </c>
      <c r="B34" s="332">
        <f>SUM(B20,B24,B26,B28,B30,B32,B22)</f>
        <v>23.95</v>
      </c>
      <c r="C34" s="333">
        <f t="shared" ref="C34:R34" si="2">SUM(C20,C24,C26,C28,C30,C32,C22)</f>
        <v>23.05</v>
      </c>
      <c r="D34" s="333">
        <f t="shared" si="2"/>
        <v>23.05</v>
      </c>
      <c r="E34" s="333">
        <f t="shared" si="2"/>
        <v>23.95</v>
      </c>
      <c r="F34" s="333">
        <f t="shared" si="2"/>
        <v>23.05</v>
      </c>
      <c r="G34" s="334">
        <f t="shared" si="2"/>
        <v>23.05</v>
      </c>
      <c r="H34" s="332">
        <f t="shared" si="2"/>
        <v>173340</v>
      </c>
      <c r="I34" s="333">
        <f t="shared" si="2"/>
        <v>3960</v>
      </c>
      <c r="J34" s="333">
        <f t="shared" si="2"/>
        <v>3400</v>
      </c>
      <c r="K34" s="333">
        <f t="shared" si="2"/>
        <v>0</v>
      </c>
      <c r="L34" s="335">
        <f t="shared" si="0"/>
        <v>180700</v>
      </c>
      <c r="M34" s="332">
        <f t="shared" si="2"/>
        <v>160398.35</v>
      </c>
      <c r="N34" s="333">
        <f t="shared" si="2"/>
        <v>3859.6499999999996</v>
      </c>
      <c r="O34" s="333">
        <f t="shared" si="2"/>
        <v>3372.97</v>
      </c>
      <c r="P34" s="333">
        <f t="shared" si="2"/>
        <v>0</v>
      </c>
      <c r="Q34" s="333">
        <f t="shared" si="2"/>
        <v>0</v>
      </c>
      <c r="R34" s="333">
        <f t="shared" si="2"/>
        <v>0</v>
      </c>
      <c r="S34" s="335">
        <f t="shared" si="1"/>
        <v>167630.97</v>
      </c>
    </row>
    <row r="35" spans="1:19" ht="15.75" thickBot="1">
      <c r="A35" s="336" t="s">
        <v>390</v>
      </c>
      <c r="B35" s="337">
        <f>SUM(B21,B25,B27,B29,B31,B23)</f>
        <v>11.93</v>
      </c>
      <c r="C35" s="338">
        <f t="shared" ref="C35:R35" si="3">SUM(C21,C25,C27,C29,C31,C23)</f>
        <v>11.190000000000001</v>
      </c>
      <c r="D35" s="338">
        <f t="shared" si="3"/>
        <v>11.190000000000001</v>
      </c>
      <c r="E35" s="338">
        <f t="shared" si="3"/>
        <v>11.93</v>
      </c>
      <c r="F35" s="338">
        <f t="shared" si="3"/>
        <v>11.190000000000001</v>
      </c>
      <c r="G35" s="339">
        <f t="shared" si="3"/>
        <v>11.190000000000001</v>
      </c>
      <c r="H35" s="337">
        <f t="shared" si="3"/>
        <v>119640</v>
      </c>
      <c r="I35" s="338">
        <f t="shared" si="3"/>
        <v>2160</v>
      </c>
      <c r="J35" s="338">
        <f t="shared" si="3"/>
        <v>3400</v>
      </c>
      <c r="K35" s="338">
        <f t="shared" si="3"/>
        <v>0</v>
      </c>
      <c r="L35" s="340">
        <f t="shared" si="0"/>
        <v>125200</v>
      </c>
      <c r="M35" s="337">
        <f t="shared" si="3"/>
        <v>107746.57</v>
      </c>
      <c r="N35" s="338">
        <f t="shared" si="3"/>
        <v>2156.41</v>
      </c>
      <c r="O35" s="338">
        <f t="shared" si="3"/>
        <v>3372.97</v>
      </c>
      <c r="P35" s="338">
        <f t="shared" si="3"/>
        <v>0</v>
      </c>
      <c r="Q35" s="338">
        <f t="shared" si="3"/>
        <v>0</v>
      </c>
      <c r="R35" s="338">
        <f t="shared" si="3"/>
        <v>0</v>
      </c>
      <c r="S35" s="340">
        <f t="shared" si="1"/>
        <v>113275.95000000001</v>
      </c>
    </row>
    <row r="36" spans="1:19">
      <c r="A36" s="341" t="s">
        <v>391</v>
      </c>
      <c r="B36" s="342">
        <f>SUM(B20,B24,B26,B22)</f>
        <v>12.95</v>
      </c>
      <c r="C36" s="343">
        <f t="shared" ref="C36:R37" si="4">SUM(C20,C24,C26,C22)</f>
        <v>12.05</v>
      </c>
      <c r="D36" s="343">
        <f t="shared" si="4"/>
        <v>12.05</v>
      </c>
      <c r="E36" s="343">
        <f t="shared" si="4"/>
        <v>12.95</v>
      </c>
      <c r="F36" s="343">
        <f t="shared" si="4"/>
        <v>12.05</v>
      </c>
      <c r="G36" s="344">
        <f t="shared" si="4"/>
        <v>12.05</v>
      </c>
      <c r="H36" s="342">
        <f t="shared" si="4"/>
        <v>120950</v>
      </c>
      <c r="I36" s="343">
        <f t="shared" si="4"/>
        <v>2050</v>
      </c>
      <c r="J36" s="343">
        <f t="shared" si="4"/>
        <v>3400</v>
      </c>
      <c r="K36" s="343">
        <f t="shared" si="4"/>
        <v>0</v>
      </c>
      <c r="L36" s="345">
        <f t="shared" si="0"/>
        <v>126400</v>
      </c>
      <c r="M36" s="342">
        <f t="shared" si="4"/>
        <v>108405.35</v>
      </c>
      <c r="N36" s="343">
        <f t="shared" si="4"/>
        <v>2046.54</v>
      </c>
      <c r="O36" s="343">
        <f t="shared" si="4"/>
        <v>3372.97</v>
      </c>
      <c r="P36" s="343">
        <f t="shared" si="4"/>
        <v>0</v>
      </c>
      <c r="Q36" s="343">
        <f t="shared" si="4"/>
        <v>0</v>
      </c>
      <c r="R36" s="343">
        <f t="shared" si="4"/>
        <v>0</v>
      </c>
      <c r="S36" s="345">
        <f t="shared" si="1"/>
        <v>113824.86</v>
      </c>
    </row>
    <row r="37" spans="1:19">
      <c r="A37" s="346" t="s">
        <v>384</v>
      </c>
      <c r="B37" s="347">
        <f>SUM(B21,B25,B27,B23)</f>
        <v>11.719999999999999</v>
      </c>
      <c r="C37" s="348">
        <f>SUM(C21,C25,C27,C23)</f>
        <v>10.9</v>
      </c>
      <c r="D37" s="348">
        <f t="shared" si="4"/>
        <v>10.9</v>
      </c>
      <c r="E37" s="348">
        <f t="shared" si="4"/>
        <v>11.719999999999999</v>
      </c>
      <c r="F37" s="348">
        <f t="shared" si="4"/>
        <v>10.9</v>
      </c>
      <c r="G37" s="349">
        <f t="shared" si="4"/>
        <v>10.9</v>
      </c>
      <c r="H37" s="347">
        <f t="shared" si="4"/>
        <v>117250</v>
      </c>
      <c r="I37" s="348">
        <f t="shared" si="4"/>
        <v>2050</v>
      </c>
      <c r="J37" s="348">
        <f t="shared" si="4"/>
        <v>3400</v>
      </c>
      <c r="K37" s="348">
        <f t="shared" si="4"/>
        <v>0</v>
      </c>
      <c r="L37" s="311">
        <f t="shared" si="0"/>
        <v>122700</v>
      </c>
      <c r="M37" s="347">
        <f t="shared" si="4"/>
        <v>105365.15000000001</v>
      </c>
      <c r="N37" s="348">
        <f t="shared" si="4"/>
        <v>2046.54</v>
      </c>
      <c r="O37" s="348">
        <f t="shared" si="4"/>
        <v>3372.97</v>
      </c>
      <c r="P37" s="348">
        <f t="shared" si="4"/>
        <v>0</v>
      </c>
      <c r="Q37" s="348">
        <f t="shared" si="4"/>
        <v>0</v>
      </c>
      <c r="R37" s="348">
        <f t="shared" si="4"/>
        <v>0</v>
      </c>
      <c r="S37" s="311">
        <f t="shared" si="1"/>
        <v>110784.66</v>
      </c>
    </row>
    <row r="38" spans="1:19">
      <c r="A38" s="350" t="s">
        <v>392</v>
      </c>
      <c r="B38" s="347">
        <f>SUM(B26,B28,B30)</f>
        <v>1.75</v>
      </c>
      <c r="C38" s="348">
        <f t="shared" ref="C38:R39" si="5">SUM(C26,C28,C30)</f>
        <v>1.75</v>
      </c>
      <c r="D38" s="348">
        <f t="shared" si="5"/>
        <v>1.75</v>
      </c>
      <c r="E38" s="348">
        <f t="shared" si="5"/>
        <v>1.75</v>
      </c>
      <c r="F38" s="348">
        <f t="shared" si="5"/>
        <v>1.75</v>
      </c>
      <c r="G38" s="349">
        <f t="shared" si="5"/>
        <v>1.75</v>
      </c>
      <c r="H38" s="347">
        <f t="shared" si="5"/>
        <v>11240</v>
      </c>
      <c r="I38" s="348">
        <f t="shared" si="5"/>
        <v>110</v>
      </c>
      <c r="J38" s="348">
        <f t="shared" si="5"/>
        <v>0</v>
      </c>
      <c r="K38" s="348">
        <f t="shared" si="5"/>
        <v>0</v>
      </c>
      <c r="L38" s="311">
        <f t="shared" si="0"/>
        <v>11350</v>
      </c>
      <c r="M38" s="347">
        <f t="shared" si="5"/>
        <v>11222.19</v>
      </c>
      <c r="N38" s="348">
        <f t="shared" si="5"/>
        <v>109.87</v>
      </c>
      <c r="O38" s="348">
        <f t="shared" si="5"/>
        <v>0</v>
      </c>
      <c r="P38" s="348">
        <f t="shared" si="5"/>
        <v>0</v>
      </c>
      <c r="Q38" s="348">
        <f t="shared" si="5"/>
        <v>0</v>
      </c>
      <c r="R38" s="348">
        <f t="shared" si="5"/>
        <v>0</v>
      </c>
      <c r="S38" s="311">
        <f t="shared" si="1"/>
        <v>11332.060000000001</v>
      </c>
    </row>
    <row r="39" spans="1:19" ht="15.75" thickBot="1">
      <c r="A39" s="351" t="s">
        <v>384</v>
      </c>
      <c r="B39" s="352">
        <f>SUM(B27,B29,B31)</f>
        <v>0.73</v>
      </c>
      <c r="C39" s="353">
        <f t="shared" si="5"/>
        <v>0.8899999999999999</v>
      </c>
      <c r="D39" s="353">
        <f t="shared" si="5"/>
        <v>0.8899999999999999</v>
      </c>
      <c r="E39" s="353">
        <f t="shared" si="5"/>
        <v>0.73</v>
      </c>
      <c r="F39" s="353">
        <f t="shared" si="5"/>
        <v>0.8899999999999999</v>
      </c>
      <c r="G39" s="354">
        <f t="shared" si="5"/>
        <v>0.8899999999999999</v>
      </c>
      <c r="H39" s="352">
        <f t="shared" si="5"/>
        <v>9740</v>
      </c>
      <c r="I39" s="353">
        <f t="shared" si="5"/>
        <v>110</v>
      </c>
      <c r="J39" s="353">
        <f t="shared" si="5"/>
        <v>0</v>
      </c>
      <c r="K39" s="353">
        <f t="shared" si="5"/>
        <v>0</v>
      </c>
      <c r="L39" s="340">
        <f t="shared" si="0"/>
        <v>9850</v>
      </c>
      <c r="M39" s="352">
        <f t="shared" si="5"/>
        <v>9722.19</v>
      </c>
      <c r="N39" s="353">
        <f t="shared" si="5"/>
        <v>109.87</v>
      </c>
      <c r="O39" s="353">
        <f t="shared" si="5"/>
        <v>0</v>
      </c>
      <c r="P39" s="353">
        <f t="shared" si="5"/>
        <v>0</v>
      </c>
      <c r="Q39" s="353">
        <f t="shared" si="5"/>
        <v>0</v>
      </c>
      <c r="R39" s="353">
        <f t="shared" si="5"/>
        <v>0</v>
      </c>
      <c r="S39" s="340">
        <f t="shared" si="1"/>
        <v>9832.0600000000013</v>
      </c>
    </row>
    <row r="41" spans="1:19">
      <c r="A41" s="356" t="s">
        <v>393</v>
      </c>
      <c r="B41" s="356"/>
      <c r="C41" s="356"/>
      <c r="D41" s="265"/>
      <c r="E41" s="265"/>
      <c r="F41" s="265"/>
      <c r="G41" s="265"/>
      <c r="H41" s="265"/>
      <c r="I41" s="265"/>
      <c r="J41" s="265"/>
      <c r="K41" s="265"/>
      <c r="L41" s="257"/>
      <c r="M41" s="257"/>
      <c r="N41" s="257"/>
      <c r="O41" s="257"/>
      <c r="P41" s="257"/>
      <c r="Q41" s="257"/>
      <c r="R41" s="257"/>
      <c r="S41" s="257"/>
    </row>
    <row r="42" spans="1:19">
      <c r="A42" s="357" t="s">
        <v>230</v>
      </c>
      <c r="B42" s="357"/>
      <c r="C42" s="357"/>
      <c r="D42" s="257"/>
      <c r="E42" s="358"/>
      <c r="F42" s="358"/>
      <c r="G42" s="358"/>
      <c r="H42" s="358"/>
      <c r="I42" s="358"/>
      <c r="J42" s="357"/>
      <c r="K42" s="622" t="s">
        <v>231</v>
      </c>
      <c r="L42" s="622"/>
      <c r="M42" s="622"/>
      <c r="N42" s="622"/>
      <c r="O42" s="622"/>
      <c r="P42" s="622"/>
      <c r="Q42" s="257"/>
      <c r="R42" s="257"/>
      <c r="S42" s="257"/>
    </row>
    <row r="43" spans="1:19">
      <c r="A43" s="623"/>
      <c r="B43" s="623"/>
      <c r="C43" s="264"/>
      <c r="D43" s="257"/>
      <c r="E43" s="257"/>
      <c r="F43" s="624" t="s">
        <v>233</v>
      </c>
      <c r="G43" s="624"/>
      <c r="H43" s="624"/>
      <c r="I43" s="356"/>
      <c r="J43" s="356"/>
      <c r="K43" s="356"/>
      <c r="L43" s="356"/>
      <c r="M43" s="359" t="s">
        <v>234</v>
      </c>
      <c r="N43" s="359"/>
      <c r="O43" s="264"/>
      <c r="P43" s="257"/>
      <c r="Q43" s="257"/>
      <c r="R43" s="257"/>
      <c r="S43" s="257"/>
    </row>
    <row r="44" spans="1:19">
      <c r="A44" s="264"/>
      <c r="B44" s="264"/>
      <c r="C44" s="264"/>
      <c r="D44" s="257"/>
      <c r="E44" s="257"/>
      <c r="F44" s="257"/>
      <c r="G44" s="257"/>
      <c r="H44" s="264"/>
      <c r="I44" s="257"/>
      <c r="J44" s="257"/>
      <c r="K44" s="265"/>
      <c r="L44" s="265"/>
      <c r="M44" s="264"/>
      <c r="N44" s="264"/>
      <c r="O44" s="264"/>
      <c r="P44" s="257"/>
      <c r="Q44" s="257"/>
      <c r="R44" s="257"/>
      <c r="S44" s="257"/>
    </row>
    <row r="45" spans="1:19">
      <c r="A45" s="357" t="s">
        <v>288</v>
      </c>
      <c r="B45" s="357"/>
      <c r="C45" s="357"/>
      <c r="D45" s="257"/>
      <c r="E45" s="358"/>
      <c r="F45" s="358"/>
      <c r="G45" s="358"/>
      <c r="H45" s="358"/>
      <c r="I45" s="358"/>
      <c r="J45" s="357"/>
      <c r="K45" s="622" t="s">
        <v>236</v>
      </c>
      <c r="L45" s="622"/>
      <c r="M45" s="622"/>
      <c r="N45" s="622"/>
      <c r="O45" s="622"/>
      <c r="P45" s="622"/>
      <c r="Q45" s="257"/>
      <c r="R45" s="257"/>
      <c r="S45" s="257"/>
    </row>
    <row r="46" spans="1:19">
      <c r="A46" s="623"/>
      <c r="B46" s="623"/>
      <c r="C46" s="264"/>
      <c r="D46" s="257"/>
      <c r="E46" s="257"/>
      <c r="F46" s="624" t="s">
        <v>233</v>
      </c>
      <c r="G46" s="624"/>
      <c r="H46" s="624"/>
      <c r="I46" s="356"/>
      <c r="J46" s="356"/>
      <c r="K46" s="356"/>
      <c r="L46" s="356"/>
      <c r="M46" s="359" t="s">
        <v>234</v>
      </c>
      <c r="N46" s="359"/>
      <c r="O46" s="264"/>
      <c r="P46" s="257"/>
      <c r="Q46" s="257"/>
      <c r="R46" s="257"/>
      <c r="S46" s="257"/>
    </row>
    <row r="47" spans="1:19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</row>
    <row r="50" spans="6:6">
      <c r="F50" s="355" t="s">
        <v>21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6"/>
  <sheetViews>
    <sheetView topLeftCell="A7" workbookViewId="0">
      <selection activeCell="N14" sqref="N14"/>
    </sheetView>
  </sheetViews>
  <sheetFormatPr defaultRowHeight="15"/>
  <cols>
    <col min="1" max="4" width="2" style="1" customWidth="1"/>
    <col min="5" max="5" width="2.140625" style="1" customWidth="1"/>
    <col min="6" max="6" width="3.5703125" style="43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147"/>
      <c r="H1" s="148"/>
      <c r="I1" s="5"/>
      <c r="J1" s="436" t="s">
        <v>0</v>
      </c>
      <c r="K1" s="436"/>
      <c r="L1" s="436"/>
    </row>
    <row r="2" spans="1:12">
      <c r="H2" s="148"/>
      <c r="I2"/>
      <c r="J2" s="436" t="s">
        <v>1</v>
      </c>
      <c r="K2" s="436"/>
      <c r="L2" s="436"/>
    </row>
    <row r="3" spans="1:12">
      <c r="H3" s="7"/>
      <c r="I3" s="148"/>
      <c r="J3" s="436" t="s">
        <v>2</v>
      </c>
      <c r="K3" s="436"/>
      <c r="L3" s="436"/>
    </row>
    <row r="4" spans="1:12">
      <c r="G4" s="149" t="s">
        <v>3</v>
      </c>
      <c r="H4" s="148"/>
      <c r="I4"/>
      <c r="J4" s="436" t="s">
        <v>4</v>
      </c>
      <c r="K4" s="436"/>
      <c r="L4" s="436"/>
    </row>
    <row r="5" spans="1:12">
      <c r="H5" s="9"/>
      <c r="I5"/>
      <c r="J5" s="436" t="s">
        <v>5</v>
      </c>
      <c r="K5" s="436"/>
      <c r="L5" s="436"/>
    </row>
    <row r="6" spans="1:12">
      <c r="G6" s="450" t="s">
        <v>238</v>
      </c>
      <c r="H6" s="451"/>
      <c r="I6" s="451"/>
      <c r="J6" s="451"/>
      <c r="K6" s="451"/>
      <c r="L6" s="10"/>
    </row>
    <row r="7" spans="1:12">
      <c r="A7" s="446" t="s">
        <v>6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5.75">
      <c r="A8" s="437"/>
      <c r="B8" s="440"/>
      <c r="C8" s="440"/>
      <c r="D8" s="440"/>
      <c r="E8" s="440"/>
      <c r="F8" s="440"/>
      <c r="G8" s="490" t="s">
        <v>7</v>
      </c>
      <c r="H8" s="490"/>
      <c r="I8" s="490"/>
      <c r="J8" s="490"/>
      <c r="K8" s="490"/>
      <c r="L8" s="440"/>
    </row>
    <row r="9" spans="1:12" ht="15.75" customHeight="1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12">
      <c r="G10" s="443" t="s">
        <v>9</v>
      </c>
      <c r="H10" s="443"/>
      <c r="I10" s="443"/>
      <c r="J10" s="443"/>
      <c r="K10" s="443"/>
    </row>
    <row r="11" spans="1:12">
      <c r="G11" s="449" t="s">
        <v>10</v>
      </c>
      <c r="H11" s="449"/>
      <c r="I11" s="449"/>
      <c r="J11" s="449"/>
      <c r="K11" s="449"/>
    </row>
    <row r="13" spans="1:12" ht="15.75" customHeight="1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</row>
    <row r="15" spans="1:12">
      <c r="G15" s="443" t="s">
        <v>240</v>
      </c>
      <c r="H15" s="443"/>
      <c r="I15" s="443"/>
      <c r="J15" s="443"/>
      <c r="K15" s="443"/>
    </row>
    <row r="16" spans="1:12">
      <c r="G16" s="444" t="s">
        <v>12</v>
      </c>
      <c r="H16" s="444"/>
      <c r="I16" s="444"/>
      <c r="J16" s="444"/>
      <c r="K16" s="444"/>
    </row>
    <row r="17" spans="1:12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2" ht="15" customHeight="1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2">
      <c r="F19" s="1"/>
      <c r="J19" s="151"/>
      <c r="K19" s="152"/>
      <c r="L19" s="153" t="s">
        <v>15</v>
      </c>
    </row>
    <row r="20" spans="1:12">
      <c r="F20" s="1"/>
      <c r="J20" s="14" t="s">
        <v>16</v>
      </c>
      <c r="K20" s="7"/>
      <c r="L20" s="15"/>
    </row>
    <row r="21" spans="1:12">
      <c r="E21" s="436"/>
      <c r="F21" s="438"/>
      <c r="I21" s="17"/>
      <c r="J21" s="17"/>
      <c r="K21" s="18" t="s">
        <v>17</v>
      </c>
      <c r="L21" s="15"/>
    </row>
    <row r="22" spans="1:12" ht="15" customHeight="1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</row>
    <row r="23" spans="1:12" ht="15" customHeight="1">
      <c r="A23" s="470" t="s">
        <v>21</v>
      </c>
      <c r="B23" s="470"/>
      <c r="C23" s="470"/>
      <c r="D23" s="470"/>
      <c r="E23" s="470"/>
      <c r="F23" s="470"/>
      <c r="G23" s="470"/>
      <c r="H23" s="470"/>
      <c r="I23" s="470"/>
      <c r="J23" s="439" t="s">
        <v>22</v>
      </c>
      <c r="K23" s="20" t="s">
        <v>23</v>
      </c>
      <c r="L23" s="15"/>
    </row>
    <row r="24" spans="1:12">
      <c r="F24" s="1"/>
      <c r="G24" s="21" t="s">
        <v>24</v>
      </c>
      <c r="H24" s="22" t="s">
        <v>242</v>
      </c>
      <c r="I24" s="23"/>
      <c r="J24" s="24"/>
      <c r="K24" s="15"/>
      <c r="L24" s="15"/>
    </row>
    <row r="25" spans="1:12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</row>
    <row r="26" spans="1:12" ht="15" customHeight="1">
      <c r="A26" s="471" t="s">
        <v>243</v>
      </c>
      <c r="B26" s="471"/>
      <c r="C26" s="471"/>
      <c r="D26" s="471"/>
      <c r="E26" s="471"/>
      <c r="F26" s="471"/>
      <c r="G26" s="471"/>
      <c r="H26" s="471"/>
      <c r="I26" s="471"/>
      <c r="J26" s="25"/>
      <c r="K26" s="154"/>
      <c r="L26" s="27" t="s">
        <v>29</v>
      </c>
    </row>
    <row r="27" spans="1:12" ht="24" customHeight="1">
      <c r="A27" s="455" t="s">
        <v>30</v>
      </c>
      <c r="B27" s="482"/>
      <c r="C27" s="482"/>
      <c r="D27" s="482"/>
      <c r="E27" s="482"/>
      <c r="F27" s="482"/>
      <c r="G27" s="459" t="s">
        <v>31</v>
      </c>
      <c r="H27" s="461" t="s">
        <v>32</v>
      </c>
      <c r="I27" s="487" t="s">
        <v>33</v>
      </c>
      <c r="J27" s="488"/>
      <c r="K27" s="465" t="s">
        <v>34</v>
      </c>
      <c r="L27" s="467" t="s">
        <v>35</v>
      </c>
    </row>
    <row r="28" spans="1:12" ht="46.5" customHeight="1">
      <c r="A28" s="483"/>
      <c r="B28" s="484"/>
      <c r="C28" s="484"/>
      <c r="D28" s="484"/>
      <c r="E28" s="484"/>
      <c r="F28" s="484"/>
      <c r="G28" s="485"/>
      <c r="H28" s="486"/>
      <c r="I28" s="28" t="s">
        <v>36</v>
      </c>
      <c r="J28" s="29" t="s">
        <v>37</v>
      </c>
      <c r="K28" s="476"/>
      <c r="L28" s="477"/>
    </row>
    <row r="29" spans="1:12" ht="11.25" customHeight="1">
      <c r="A29" s="478" t="s">
        <v>23</v>
      </c>
      <c r="B29" s="479"/>
      <c r="C29" s="479"/>
      <c r="D29" s="479"/>
      <c r="E29" s="479"/>
      <c r="F29" s="480"/>
      <c r="G29" s="155">
        <v>2</v>
      </c>
      <c r="H29" s="156">
        <v>3</v>
      </c>
      <c r="I29" s="157" t="s">
        <v>38</v>
      </c>
      <c r="J29" s="158" t="s">
        <v>39</v>
      </c>
      <c r="K29" s="159">
        <v>6</v>
      </c>
      <c r="L29" s="159">
        <v>7</v>
      </c>
    </row>
    <row r="30" spans="1:12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151400</v>
      </c>
      <c r="J30" s="40">
        <f>SUM(J31+J42+J61+J82+J89+J109+J131+J150+J160)</f>
        <v>81000</v>
      </c>
      <c r="K30" s="41">
        <f>SUM(K31+K42+K61+K82+K89+K109+K131+K150+K160)</f>
        <v>69822.009999999995</v>
      </c>
      <c r="L30" s="40">
        <f>SUM(L31+L42+L61+L82+L89+L109+L131+L150+L160)</f>
        <v>69822.009999999995</v>
      </c>
    </row>
    <row r="31" spans="1:12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113300</v>
      </c>
      <c r="J31" s="40">
        <f>SUM(J32+J38)</f>
        <v>56400</v>
      </c>
      <c r="K31" s="48">
        <f>SUM(K32+K38)</f>
        <v>55129.549999999996</v>
      </c>
      <c r="L31" s="49">
        <f>SUM(L32+L38)</f>
        <v>55129.549999999996</v>
      </c>
    </row>
    <row r="32" spans="1:12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111700</v>
      </c>
      <c r="J32" s="40">
        <f>SUM(J33)</f>
        <v>55500</v>
      </c>
      <c r="K32" s="41">
        <f>SUM(K33)</f>
        <v>54355.02</v>
      </c>
      <c r="L32" s="40">
        <f>SUM(L33)</f>
        <v>54355.02</v>
      </c>
    </row>
    <row r="33" spans="1:12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111700</v>
      </c>
      <c r="J33" s="40">
        <f t="shared" ref="J33:L34" si="0">SUM(J34)</f>
        <v>55500</v>
      </c>
      <c r="K33" s="40">
        <f t="shared" si="0"/>
        <v>54355.02</v>
      </c>
      <c r="L33" s="40">
        <f t="shared" si="0"/>
        <v>54355.02</v>
      </c>
    </row>
    <row r="34" spans="1:12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111700</v>
      </c>
      <c r="J34" s="41">
        <f t="shared" si="0"/>
        <v>55500</v>
      </c>
      <c r="K34" s="41">
        <f t="shared" si="0"/>
        <v>54355.02</v>
      </c>
      <c r="L34" s="41">
        <f t="shared" si="0"/>
        <v>54355.02</v>
      </c>
    </row>
    <row r="35" spans="1:12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111700</v>
      </c>
      <c r="J35" s="56">
        <v>55500</v>
      </c>
      <c r="K35" s="56">
        <v>54355.02</v>
      </c>
      <c r="L35" s="56">
        <v>54355.02</v>
      </c>
    </row>
    <row r="36" spans="1:12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</row>
    <row r="37" spans="1:12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</row>
    <row r="38" spans="1:12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1600</v>
      </c>
      <c r="J38" s="40">
        <f t="shared" si="1"/>
        <v>900</v>
      </c>
      <c r="K38" s="41">
        <f t="shared" si="1"/>
        <v>774.53</v>
      </c>
      <c r="L38" s="40">
        <f t="shared" si="1"/>
        <v>774.53</v>
      </c>
    </row>
    <row r="39" spans="1:12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1600</v>
      </c>
      <c r="J39" s="40">
        <f t="shared" si="1"/>
        <v>900</v>
      </c>
      <c r="K39" s="40">
        <f t="shared" si="1"/>
        <v>774.53</v>
      </c>
      <c r="L39" s="40">
        <f t="shared" si="1"/>
        <v>774.53</v>
      </c>
    </row>
    <row r="40" spans="1:12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1600</v>
      </c>
      <c r="J40" s="40">
        <f t="shared" si="1"/>
        <v>900</v>
      </c>
      <c r="K40" s="40">
        <f t="shared" si="1"/>
        <v>774.53</v>
      </c>
      <c r="L40" s="40">
        <f t="shared" si="1"/>
        <v>774.53</v>
      </c>
    </row>
    <row r="41" spans="1:12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1600</v>
      </c>
      <c r="J41" s="56">
        <v>900</v>
      </c>
      <c r="K41" s="56">
        <v>774.53</v>
      </c>
      <c r="L41" s="56">
        <v>774.53</v>
      </c>
    </row>
    <row r="42" spans="1:12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32600</v>
      </c>
      <c r="J42" s="61">
        <f t="shared" si="2"/>
        <v>21600</v>
      </c>
      <c r="K42" s="60">
        <f t="shared" si="2"/>
        <v>13426.12</v>
      </c>
      <c r="L42" s="60">
        <f t="shared" si="2"/>
        <v>13426.12</v>
      </c>
    </row>
    <row r="43" spans="1:12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32600</v>
      </c>
      <c r="J43" s="41">
        <f t="shared" si="2"/>
        <v>21600</v>
      </c>
      <c r="K43" s="40">
        <f t="shared" si="2"/>
        <v>13426.12</v>
      </c>
      <c r="L43" s="41">
        <f t="shared" si="2"/>
        <v>13426.12</v>
      </c>
    </row>
    <row r="44" spans="1:12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32600</v>
      </c>
      <c r="J44" s="41">
        <f t="shared" si="2"/>
        <v>21600</v>
      </c>
      <c r="K44" s="49">
        <f t="shared" si="2"/>
        <v>13426.12</v>
      </c>
      <c r="L44" s="49">
        <f t="shared" si="2"/>
        <v>13426.12</v>
      </c>
    </row>
    <row r="45" spans="1:12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32600</v>
      </c>
      <c r="J45" s="67">
        <f>SUM(J46:J60)</f>
        <v>21600</v>
      </c>
      <c r="K45" s="68">
        <f>SUM(K46:K60)</f>
        <v>13426.12</v>
      </c>
      <c r="L45" s="68">
        <f>SUM(L46:L60)</f>
        <v>13426.12</v>
      </c>
    </row>
    <row r="46" spans="1:12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</row>
    <row r="47" spans="1:12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</row>
    <row r="48" spans="1:12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1000</v>
      </c>
      <c r="J48" s="56">
        <v>500</v>
      </c>
      <c r="K48" s="56">
        <v>405.46</v>
      </c>
      <c r="L48" s="56">
        <v>405.46</v>
      </c>
    </row>
    <row r="49" spans="1:12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7100</v>
      </c>
      <c r="J49" s="56">
        <v>3900</v>
      </c>
      <c r="K49" s="56">
        <v>1226.1600000000001</v>
      </c>
      <c r="L49" s="56">
        <v>1226.1600000000001</v>
      </c>
    </row>
    <row r="50" spans="1:12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</row>
    <row r="51" spans="1:12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100</v>
      </c>
      <c r="J51" s="56">
        <v>100</v>
      </c>
      <c r="K51" s="56">
        <v>0</v>
      </c>
      <c r="L51" s="56">
        <v>0</v>
      </c>
    </row>
    <row r="52" spans="1:12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</row>
    <row r="53" spans="1:12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</row>
    <row r="54" spans="1:12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300</v>
      </c>
      <c r="J54" s="56">
        <v>200</v>
      </c>
      <c r="K54" s="56">
        <v>143.82</v>
      </c>
      <c r="L54" s="56">
        <v>143.82</v>
      </c>
    </row>
    <row r="55" spans="1:12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100</v>
      </c>
      <c r="J55" s="56">
        <v>100</v>
      </c>
      <c r="K55" s="56">
        <v>0</v>
      </c>
      <c r="L55" s="56">
        <v>0</v>
      </c>
    </row>
    <row r="56" spans="1:12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</row>
    <row r="57" spans="1:12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19000</v>
      </c>
      <c r="J57" s="56">
        <v>14000</v>
      </c>
      <c r="K57" s="56">
        <v>8990.25</v>
      </c>
      <c r="L57" s="56">
        <v>8990.25</v>
      </c>
    </row>
    <row r="58" spans="1:12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1300</v>
      </c>
      <c r="J58" s="56">
        <v>800</v>
      </c>
      <c r="K58" s="56">
        <v>705.53</v>
      </c>
      <c r="L58" s="56">
        <v>705.53</v>
      </c>
    </row>
    <row r="59" spans="1:12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</row>
    <row r="60" spans="1:12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3700</v>
      </c>
      <c r="J60" s="56">
        <v>2000</v>
      </c>
      <c r="K60" s="56">
        <v>1954.9</v>
      </c>
      <c r="L60" s="56">
        <v>1954.9</v>
      </c>
    </row>
    <row r="61" spans="1:12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2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</row>
    <row r="63" spans="1:12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</row>
    <row r="64" spans="1:12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</row>
    <row r="65" spans="1:12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</row>
    <row r="66" spans="1:12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</row>
    <row r="67" spans="1:12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</row>
    <row r="68" spans="1:12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</row>
    <row r="69" spans="1:12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</row>
    <row r="70" spans="1:12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</row>
    <row r="71" spans="1:12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</row>
    <row r="72" spans="1:12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</row>
    <row r="73" spans="1:12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</row>
    <row r="74" spans="1:12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</row>
    <row r="75" spans="1:12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</row>
    <row r="76" spans="1:12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</row>
    <row r="77" spans="1:12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</row>
    <row r="78" spans="1:12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2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2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5500</v>
      </c>
      <c r="J131" s="80">
        <f>SUM(J132+J137+J145)</f>
        <v>3000</v>
      </c>
      <c r="K131" s="41">
        <f>SUM(K132+K137+K145)</f>
        <v>1266.3399999999999</v>
      </c>
      <c r="L131" s="40">
        <f>SUM(L132+L137+L145)</f>
        <v>1266.3399999999999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</row>
    <row r="140" spans="1:12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5500</v>
      </c>
      <c r="J145" s="80">
        <f t="shared" si="15"/>
        <v>3000</v>
      </c>
      <c r="K145" s="41">
        <f t="shared" si="15"/>
        <v>1266.3399999999999</v>
      </c>
      <c r="L145" s="40">
        <f t="shared" si="15"/>
        <v>1266.3399999999999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5500</v>
      </c>
      <c r="J146" s="93">
        <f t="shared" si="15"/>
        <v>3000</v>
      </c>
      <c r="K146" s="68">
        <f t="shared" si="15"/>
        <v>1266.3399999999999</v>
      </c>
      <c r="L146" s="67">
        <f t="shared" si="15"/>
        <v>1266.3399999999999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5500</v>
      </c>
      <c r="J147" s="80">
        <f>SUM(J148:J149)</f>
        <v>3000</v>
      </c>
      <c r="K147" s="41">
        <f>SUM(K148:K149)</f>
        <v>1266.3399999999999</v>
      </c>
      <c r="L147" s="40">
        <f>SUM(L148:L149)</f>
        <v>1266.3399999999999</v>
      </c>
    </row>
    <row r="148" spans="1:12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5500</v>
      </c>
      <c r="J148" s="94">
        <v>3000</v>
      </c>
      <c r="K148" s="94">
        <v>1266.3399999999999</v>
      </c>
      <c r="L148" s="94">
        <v>1266.3399999999999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7300</v>
      </c>
      <c r="J176" s="80">
        <f>SUM(J177+J230+J295)</f>
        <v>7300</v>
      </c>
      <c r="K176" s="41">
        <f>SUM(K177+K230+K295)</f>
        <v>7281</v>
      </c>
      <c r="L176" s="40">
        <f>SUM(L177+L230+L295)</f>
        <v>7281</v>
      </c>
    </row>
    <row r="177" spans="1:12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7300</v>
      </c>
      <c r="J177" s="60">
        <f>SUM(J178+J201+J208+J220+J224)</f>
        <v>7300</v>
      </c>
      <c r="K177" s="60">
        <f>SUM(K178+K201+K208+K220+K224)</f>
        <v>7281</v>
      </c>
      <c r="L177" s="60">
        <f>SUM(L178+L201+L208+L220+L224)</f>
        <v>7281</v>
      </c>
    </row>
    <row r="178" spans="1:12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7300</v>
      </c>
      <c r="J178" s="80">
        <f>SUM(J179+J182+J187+J193+J198)</f>
        <v>7300</v>
      </c>
      <c r="K178" s="41">
        <f>SUM(K179+K182+K187+K193+K198)</f>
        <v>7281</v>
      </c>
      <c r="L178" s="40">
        <f>SUM(L179+L182+L187+L193+L198)</f>
        <v>7281</v>
      </c>
    </row>
    <row r="179" spans="1:12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2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2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2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2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2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2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2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2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7300</v>
      </c>
      <c r="J187" s="80">
        <f>J188</f>
        <v>7300</v>
      </c>
      <c r="K187" s="41">
        <f>K188</f>
        <v>7281</v>
      </c>
      <c r="L187" s="40">
        <f>L188</f>
        <v>7281</v>
      </c>
    </row>
    <row r="188" spans="1:12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L188" si="19">SUM(I189:I192)</f>
        <v>7300</v>
      </c>
      <c r="J188" s="40">
        <f t="shared" si="19"/>
        <v>7300</v>
      </c>
      <c r="K188" s="40">
        <f t="shared" si="19"/>
        <v>7281</v>
      </c>
      <c r="L188" s="40">
        <f t="shared" si="19"/>
        <v>7281</v>
      </c>
    </row>
    <row r="189" spans="1:12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2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7300</v>
      </c>
      <c r="J190" s="57">
        <v>7300</v>
      </c>
      <c r="K190" s="57">
        <v>7281</v>
      </c>
      <c r="L190" s="57">
        <v>7281</v>
      </c>
    </row>
    <row r="191" spans="1:12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2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60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2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2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2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2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2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</row>
    <row r="214" spans="1:12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2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2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2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2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2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2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2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2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2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2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2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2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2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2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2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2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2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2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2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2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</row>
    <row r="331" spans="1:12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2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2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2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2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2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158700</v>
      </c>
      <c r="J360" s="89">
        <f>SUM(J30+J176)</f>
        <v>88300</v>
      </c>
      <c r="K360" s="89">
        <f>SUM(K30+K176)</f>
        <v>77103.009999999995</v>
      </c>
      <c r="L360" s="89">
        <f>SUM(L30+L176)</f>
        <v>77103.009999999995</v>
      </c>
    </row>
    <row r="361" spans="1:12" ht="18.75" customHeight="1">
      <c r="G361" s="116"/>
      <c r="H361" s="145"/>
      <c r="I361" s="117"/>
      <c r="J361" s="118"/>
      <c r="K361" s="118"/>
      <c r="L361" s="118"/>
    </row>
    <row r="362" spans="1:12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</row>
    <row r="363" spans="1:12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441" t="s">
        <v>233</v>
      </c>
      <c r="K363" s="481" t="s">
        <v>234</v>
      </c>
      <c r="L363" s="481"/>
    </row>
    <row r="364" spans="1:12" ht="15.75" customHeight="1">
      <c r="I364" s="162"/>
      <c r="K364" s="162"/>
      <c r="L364" s="162"/>
    </row>
    <row r="365" spans="1:12" ht="15.75" customHeight="1">
      <c r="D365" s="119"/>
      <c r="E365" s="119"/>
      <c r="F365" s="25"/>
      <c r="G365" s="119" t="s">
        <v>235</v>
      </c>
      <c r="I365" s="162"/>
      <c r="K365" s="119" t="s">
        <v>236</v>
      </c>
      <c r="L365" s="163"/>
    </row>
    <row r="366" spans="1:12" ht="26.25" customHeight="1">
      <c r="D366" s="452" t="s">
        <v>237</v>
      </c>
      <c r="E366" s="453"/>
      <c r="F366" s="453"/>
      <c r="G366" s="453"/>
      <c r="H366" s="164"/>
      <c r="I366" s="165" t="s">
        <v>233</v>
      </c>
      <c r="K366" s="481" t="s">
        <v>234</v>
      </c>
      <c r="L366" s="481"/>
    </row>
  </sheetData>
  <mergeCells count="25"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0" workbookViewId="0">
      <selection activeCell="O14" sqref="O1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147"/>
      <c r="H1" s="148"/>
      <c r="I1" s="5"/>
      <c r="J1" s="6" t="s">
        <v>0</v>
      </c>
      <c r="K1" s="6"/>
      <c r="L1" s="6"/>
    </row>
    <row r="2" spans="1:12">
      <c r="H2" s="148"/>
      <c r="I2"/>
      <c r="J2" s="6" t="s">
        <v>1</v>
      </c>
      <c r="K2" s="6"/>
      <c r="L2" s="6"/>
    </row>
    <row r="3" spans="1:12">
      <c r="H3" s="7"/>
      <c r="I3" s="148"/>
      <c r="J3" s="6" t="s">
        <v>2</v>
      </c>
      <c r="K3" s="6"/>
      <c r="L3" s="6"/>
    </row>
    <row r="4" spans="1:12">
      <c r="G4" s="149" t="s">
        <v>3</v>
      </c>
      <c r="H4" s="148"/>
      <c r="I4"/>
      <c r="J4" s="6" t="s">
        <v>4</v>
      </c>
      <c r="K4" s="6"/>
      <c r="L4" s="6"/>
    </row>
    <row r="5" spans="1:12">
      <c r="H5" s="9"/>
      <c r="I5"/>
      <c r="J5" s="6" t="s">
        <v>5</v>
      </c>
      <c r="K5" s="6"/>
      <c r="L5" s="6"/>
    </row>
    <row r="6" spans="1:12">
      <c r="G6" s="450" t="s">
        <v>238</v>
      </c>
      <c r="H6" s="451"/>
      <c r="I6" s="451"/>
      <c r="J6" s="451"/>
      <c r="K6" s="451"/>
      <c r="L6" s="10"/>
    </row>
    <row r="7" spans="1:12">
      <c r="A7" s="446" t="s">
        <v>6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5.75">
      <c r="A8" s="129"/>
      <c r="B8" s="150"/>
      <c r="C8" s="150"/>
      <c r="D8" s="150"/>
      <c r="E8" s="150"/>
      <c r="F8" s="150"/>
      <c r="G8" s="490" t="s">
        <v>7</v>
      </c>
      <c r="H8" s="490"/>
      <c r="I8" s="490"/>
      <c r="J8" s="490"/>
      <c r="K8" s="490"/>
      <c r="L8" s="150"/>
    </row>
    <row r="9" spans="1:12" ht="15.75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12">
      <c r="G10" s="443" t="s">
        <v>9</v>
      </c>
      <c r="H10" s="443"/>
      <c r="I10" s="443"/>
      <c r="J10" s="443"/>
      <c r="K10" s="443"/>
    </row>
    <row r="11" spans="1:12">
      <c r="G11" s="449" t="s">
        <v>10</v>
      </c>
      <c r="H11" s="449"/>
      <c r="I11" s="449"/>
      <c r="J11" s="449"/>
      <c r="K11" s="449"/>
    </row>
    <row r="13" spans="1:12" ht="15.75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</row>
    <row r="15" spans="1:12">
      <c r="G15" s="443" t="s">
        <v>394</v>
      </c>
      <c r="H15" s="443"/>
      <c r="I15" s="443"/>
      <c r="J15" s="443"/>
      <c r="K15" s="443"/>
    </row>
    <row r="16" spans="1:12">
      <c r="G16" s="444" t="s">
        <v>12</v>
      </c>
      <c r="H16" s="444"/>
      <c r="I16" s="444"/>
      <c r="J16" s="444"/>
      <c r="K16" s="444"/>
    </row>
    <row r="17" spans="1:19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9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9">
      <c r="F19" s="1"/>
      <c r="J19" s="151"/>
      <c r="K19" s="152"/>
      <c r="L19" s="153" t="s">
        <v>15</v>
      </c>
    </row>
    <row r="20" spans="1:19">
      <c r="F20" s="1"/>
      <c r="J20" s="14" t="s">
        <v>16</v>
      </c>
      <c r="K20" s="7"/>
      <c r="L20" s="15"/>
    </row>
    <row r="21" spans="1:19">
      <c r="E21" s="6"/>
      <c r="F21" s="16"/>
      <c r="I21" s="17"/>
      <c r="J21" s="17"/>
      <c r="K21" s="18" t="s">
        <v>17</v>
      </c>
      <c r="L21" s="15"/>
    </row>
    <row r="22" spans="1:19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</row>
    <row r="23" spans="1:19">
      <c r="A23" s="470" t="s">
        <v>241</v>
      </c>
      <c r="B23" s="470"/>
      <c r="C23" s="470"/>
      <c r="D23" s="470"/>
      <c r="E23" s="470"/>
      <c r="F23" s="470"/>
      <c r="G23" s="470"/>
      <c r="H23" s="470"/>
      <c r="I23" s="470"/>
      <c r="J23" s="128" t="s">
        <v>22</v>
      </c>
      <c r="K23" s="20" t="s">
        <v>23</v>
      </c>
      <c r="L23" s="15"/>
    </row>
    <row r="24" spans="1:19">
      <c r="F24" s="1"/>
      <c r="G24" s="21" t="s">
        <v>24</v>
      </c>
      <c r="H24" s="22" t="s">
        <v>242</v>
      </c>
      <c r="I24" s="23"/>
      <c r="J24" s="24"/>
      <c r="K24" s="15"/>
      <c r="L24" s="15"/>
    </row>
    <row r="25" spans="1:19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</row>
    <row r="26" spans="1:19">
      <c r="A26" s="471" t="s">
        <v>243</v>
      </c>
      <c r="B26" s="471"/>
      <c r="C26" s="471"/>
      <c r="D26" s="471"/>
      <c r="E26" s="471"/>
      <c r="F26" s="471"/>
      <c r="G26" s="471"/>
      <c r="H26" s="471"/>
      <c r="I26" s="471"/>
      <c r="J26" s="25"/>
      <c r="K26" s="154"/>
      <c r="L26" s="27" t="s">
        <v>29</v>
      </c>
    </row>
    <row r="27" spans="1:19" ht="24" customHeight="1">
      <c r="A27" s="455" t="s">
        <v>30</v>
      </c>
      <c r="B27" s="482"/>
      <c r="C27" s="482"/>
      <c r="D27" s="482"/>
      <c r="E27" s="482"/>
      <c r="F27" s="482"/>
      <c r="G27" s="459" t="s">
        <v>31</v>
      </c>
      <c r="H27" s="461" t="s">
        <v>32</v>
      </c>
      <c r="I27" s="487" t="s">
        <v>33</v>
      </c>
      <c r="J27" s="488"/>
      <c r="K27" s="465" t="s">
        <v>34</v>
      </c>
      <c r="L27" s="467" t="s">
        <v>35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83"/>
      <c r="B28" s="484"/>
      <c r="C28" s="484"/>
      <c r="D28" s="484"/>
      <c r="E28" s="484"/>
      <c r="F28" s="484"/>
      <c r="G28" s="485"/>
      <c r="H28" s="486"/>
      <c r="I28" s="28" t="s">
        <v>36</v>
      </c>
      <c r="J28" s="29" t="s">
        <v>37</v>
      </c>
      <c r="K28" s="476"/>
      <c r="L28" s="477"/>
      <c r="M28" s="1"/>
      <c r="N28" s="1"/>
      <c r="O28" s="1"/>
      <c r="P28" s="1"/>
      <c r="Q28" s="1"/>
      <c r="R28" s="1"/>
      <c r="S28" s="1"/>
    </row>
    <row r="29" spans="1:19" ht="11.25" customHeight="1">
      <c r="A29" s="478" t="s">
        <v>23</v>
      </c>
      <c r="B29" s="479"/>
      <c r="C29" s="479"/>
      <c r="D29" s="479"/>
      <c r="E29" s="479"/>
      <c r="F29" s="480"/>
      <c r="G29" s="155">
        <v>2</v>
      </c>
      <c r="H29" s="156">
        <v>3</v>
      </c>
      <c r="I29" s="157" t="s">
        <v>38</v>
      </c>
      <c r="J29" s="158" t="s">
        <v>39</v>
      </c>
      <c r="K29" s="159">
        <v>6</v>
      </c>
      <c r="L29" s="159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151400</v>
      </c>
      <c r="J30" s="40">
        <f>SUM(J31+J42+J61+J82+J89+J109+J131+J150+J160)</f>
        <v>81000</v>
      </c>
      <c r="K30" s="41">
        <f>SUM(K31+K42+K61+K82+K89+K109+K131+K150+K160)</f>
        <v>69822.009999999995</v>
      </c>
      <c r="L30" s="40">
        <f>SUM(L31+L42+L61+L82+L89+L109+L131+L150+L160)</f>
        <v>69822.009999999995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113300</v>
      </c>
      <c r="J31" s="40">
        <f>SUM(J32+J38)</f>
        <v>56400</v>
      </c>
      <c r="K31" s="48">
        <f>SUM(K32+K38)</f>
        <v>55129.549999999996</v>
      </c>
      <c r="L31" s="49">
        <f>SUM(L32+L38)</f>
        <v>55129.549999999996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111700</v>
      </c>
      <c r="J32" s="40">
        <f>SUM(J33)</f>
        <v>55500</v>
      </c>
      <c r="K32" s="41">
        <f>SUM(K33)</f>
        <v>54355.02</v>
      </c>
      <c r="L32" s="40">
        <f>SUM(L33)</f>
        <v>54355.02</v>
      </c>
      <c r="M32" s="1"/>
      <c r="N32" s="1"/>
      <c r="O32" s="1"/>
      <c r="P32" s="1"/>
      <c r="Q32" s="166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111700</v>
      </c>
      <c r="J33" s="40">
        <f t="shared" ref="J33:L34" si="0">SUM(J34)</f>
        <v>55500</v>
      </c>
      <c r="K33" s="40">
        <f t="shared" si="0"/>
        <v>54355.02</v>
      </c>
      <c r="L33" s="40">
        <f t="shared" si="0"/>
        <v>54355.02</v>
      </c>
      <c r="M33" s="1"/>
      <c r="N33" s="1"/>
      <c r="O33" s="1"/>
      <c r="P33" s="1"/>
      <c r="Q33" s="166"/>
      <c r="R33" s="166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111700</v>
      </c>
      <c r="J34" s="41">
        <f t="shared" si="0"/>
        <v>55500</v>
      </c>
      <c r="K34" s="41">
        <f t="shared" si="0"/>
        <v>54355.02</v>
      </c>
      <c r="L34" s="41">
        <f t="shared" si="0"/>
        <v>54355.02</v>
      </c>
      <c r="M34" s="1"/>
      <c r="N34" s="1"/>
      <c r="O34" s="1"/>
      <c r="P34" s="1"/>
      <c r="Q34" s="166"/>
      <c r="R34" s="166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111700</v>
      </c>
      <c r="J35" s="56">
        <v>55500</v>
      </c>
      <c r="K35" s="56">
        <v>54355.02</v>
      </c>
      <c r="L35" s="56">
        <v>54355.02</v>
      </c>
      <c r="M35" s="1"/>
      <c r="N35" s="1"/>
      <c r="O35" s="1"/>
      <c r="P35" s="1"/>
      <c r="Q35" s="166"/>
      <c r="R35" s="166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66"/>
      <c r="R36" s="166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66"/>
      <c r="R37" s="166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1600</v>
      </c>
      <c r="J38" s="40">
        <f t="shared" si="1"/>
        <v>900</v>
      </c>
      <c r="K38" s="41">
        <f t="shared" si="1"/>
        <v>774.53</v>
      </c>
      <c r="L38" s="40">
        <f t="shared" si="1"/>
        <v>774.53</v>
      </c>
      <c r="M38" s="1"/>
      <c r="N38" s="1"/>
      <c r="O38" s="1"/>
      <c r="P38" s="1"/>
      <c r="Q38" s="166"/>
      <c r="R38" s="166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1600</v>
      </c>
      <c r="J39" s="40">
        <f t="shared" si="1"/>
        <v>900</v>
      </c>
      <c r="K39" s="40">
        <f t="shared" si="1"/>
        <v>774.53</v>
      </c>
      <c r="L39" s="40">
        <f t="shared" si="1"/>
        <v>774.53</v>
      </c>
      <c r="M39" s="1"/>
      <c r="N39" s="1"/>
      <c r="O39" s="1"/>
      <c r="P39" s="1"/>
      <c r="Q39" s="166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1600</v>
      </c>
      <c r="J40" s="40">
        <f t="shared" si="1"/>
        <v>900</v>
      </c>
      <c r="K40" s="40">
        <f t="shared" si="1"/>
        <v>774.53</v>
      </c>
      <c r="L40" s="40">
        <f t="shared" si="1"/>
        <v>774.53</v>
      </c>
      <c r="M40" s="1"/>
      <c r="N40" s="1"/>
      <c r="O40" s="1"/>
      <c r="P40" s="1"/>
      <c r="Q40" s="166"/>
      <c r="R40" s="166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1600</v>
      </c>
      <c r="J41" s="56">
        <v>900</v>
      </c>
      <c r="K41" s="56">
        <v>774.53</v>
      </c>
      <c r="L41" s="56">
        <v>774.53</v>
      </c>
      <c r="M41" s="1"/>
      <c r="N41" s="1"/>
      <c r="O41" s="1"/>
      <c r="P41" s="1"/>
      <c r="Q41" s="166"/>
      <c r="R41" s="166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32600</v>
      </c>
      <c r="J42" s="61">
        <f t="shared" si="2"/>
        <v>21600</v>
      </c>
      <c r="K42" s="60">
        <f t="shared" si="2"/>
        <v>13426.12</v>
      </c>
      <c r="L42" s="60">
        <f t="shared" si="2"/>
        <v>13426.12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32600</v>
      </c>
      <c r="J43" s="41">
        <f t="shared" si="2"/>
        <v>21600</v>
      </c>
      <c r="K43" s="40">
        <f t="shared" si="2"/>
        <v>13426.12</v>
      </c>
      <c r="L43" s="41">
        <f t="shared" si="2"/>
        <v>13426.12</v>
      </c>
      <c r="M43" s="1"/>
      <c r="N43" s="1"/>
      <c r="O43" s="1"/>
      <c r="P43" s="1"/>
      <c r="Q43" s="166"/>
      <c r="R43" s="1"/>
      <c r="S43" s="166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32600</v>
      </c>
      <c r="J44" s="41">
        <f t="shared" si="2"/>
        <v>21600</v>
      </c>
      <c r="K44" s="49">
        <f t="shared" si="2"/>
        <v>13426.12</v>
      </c>
      <c r="L44" s="49">
        <f t="shared" si="2"/>
        <v>13426.12</v>
      </c>
      <c r="M44" s="1"/>
      <c r="N44" s="1"/>
      <c r="O44" s="1"/>
      <c r="P44" s="1"/>
      <c r="Q44" s="166"/>
      <c r="R44" s="166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32600</v>
      </c>
      <c r="J45" s="67">
        <f>SUM(J46:J60)</f>
        <v>21600</v>
      </c>
      <c r="K45" s="68">
        <f>SUM(K46:K60)</f>
        <v>13426.12</v>
      </c>
      <c r="L45" s="68">
        <f>SUM(L46:L60)</f>
        <v>13426.12</v>
      </c>
      <c r="M45" s="1"/>
      <c r="N45" s="1"/>
      <c r="O45" s="1"/>
      <c r="P45" s="1"/>
      <c r="Q45" s="166"/>
      <c r="R45" s="166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66"/>
      <c r="R46" s="166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66"/>
      <c r="R47" s="166"/>
      <c r="S47" s="1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1000</v>
      </c>
      <c r="J48" s="56">
        <v>500</v>
      </c>
      <c r="K48" s="56">
        <v>405.46</v>
      </c>
      <c r="L48" s="56">
        <v>405.46</v>
      </c>
      <c r="M48" s="1"/>
      <c r="N48" s="1"/>
      <c r="O48" s="1"/>
      <c r="P48" s="1"/>
      <c r="Q48" s="166"/>
      <c r="R48" s="166"/>
      <c r="S48" s="1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7100</v>
      </c>
      <c r="J49" s="56">
        <v>3900</v>
      </c>
      <c r="K49" s="56">
        <v>1226.1600000000001</v>
      </c>
      <c r="L49" s="56">
        <v>1226.1600000000001</v>
      </c>
      <c r="M49" s="1"/>
      <c r="N49" s="1"/>
      <c r="O49" s="1"/>
      <c r="P49" s="1"/>
      <c r="Q49" s="166"/>
      <c r="R49" s="166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66"/>
      <c r="R50" s="166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100</v>
      </c>
      <c r="J51" s="56">
        <v>100</v>
      </c>
      <c r="K51" s="56">
        <v>0</v>
      </c>
      <c r="L51" s="56">
        <v>0</v>
      </c>
      <c r="M51" s="1"/>
      <c r="N51" s="1"/>
      <c r="O51" s="1"/>
      <c r="P51" s="1"/>
      <c r="Q51" s="166"/>
      <c r="R51" s="166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66"/>
      <c r="R52" s="166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66"/>
      <c r="R53" s="166"/>
      <c r="S53" s="1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300</v>
      </c>
      <c r="J54" s="56">
        <v>200</v>
      </c>
      <c r="K54" s="56">
        <v>143.82</v>
      </c>
      <c r="L54" s="56">
        <v>143.82</v>
      </c>
      <c r="M54" s="1"/>
      <c r="N54" s="1"/>
      <c r="O54" s="1"/>
      <c r="P54" s="1"/>
      <c r="Q54" s="166"/>
      <c r="R54" s="166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100</v>
      </c>
      <c r="J55" s="56">
        <v>100</v>
      </c>
      <c r="K55" s="56">
        <v>0</v>
      </c>
      <c r="L55" s="56">
        <v>0</v>
      </c>
      <c r="M55" s="1"/>
      <c r="N55" s="1"/>
      <c r="O55" s="1"/>
      <c r="P55" s="1"/>
      <c r="Q55" s="166"/>
      <c r="R55" s="166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66"/>
      <c r="R56" s="166"/>
      <c r="S56" s="1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19000</v>
      </c>
      <c r="J57" s="56">
        <v>14000</v>
      </c>
      <c r="K57" s="56">
        <v>8990.25</v>
      </c>
      <c r="L57" s="56">
        <v>8990.25</v>
      </c>
      <c r="M57" s="1"/>
      <c r="N57" s="1"/>
      <c r="O57" s="1"/>
      <c r="P57" s="1"/>
      <c r="Q57" s="166"/>
      <c r="R57" s="166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1300</v>
      </c>
      <c r="J58" s="56">
        <v>800</v>
      </c>
      <c r="K58" s="56">
        <v>705.53</v>
      </c>
      <c r="L58" s="56">
        <v>705.53</v>
      </c>
      <c r="M58" s="1"/>
      <c r="N58" s="1"/>
      <c r="O58" s="1"/>
      <c r="P58" s="1"/>
      <c r="Q58" s="166"/>
      <c r="R58" s="166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66"/>
      <c r="R59" s="166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3700</v>
      </c>
      <c r="J60" s="56">
        <v>2000</v>
      </c>
      <c r="K60" s="56">
        <v>1954.9</v>
      </c>
      <c r="L60" s="56">
        <v>1954.9</v>
      </c>
      <c r="M60" s="1"/>
      <c r="N60" s="1"/>
      <c r="O60" s="1"/>
      <c r="P60" s="1"/>
      <c r="Q60" s="166"/>
      <c r="R60" s="166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66"/>
      <c r="R62" s="1"/>
      <c r="S62" s="166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66"/>
      <c r="R63" s="166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66"/>
      <c r="R64" s="166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66"/>
      <c r="R65" s="166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66"/>
      <c r="R66" s="166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66"/>
      <c r="R67" s="166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66"/>
      <c r="R68" s="166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66"/>
      <c r="R69" s="166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66"/>
      <c r="R70" s="166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66"/>
      <c r="R71" s="166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66"/>
      <c r="R72" s="166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66"/>
      <c r="R73" s="166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66"/>
      <c r="R74" s="166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66"/>
      <c r="R75" s="166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66"/>
      <c r="R76" s="166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66"/>
      <c r="R77" s="166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5500</v>
      </c>
      <c r="J131" s="80">
        <f>SUM(J132+J137+J145)</f>
        <v>3000</v>
      </c>
      <c r="K131" s="41">
        <f>SUM(K132+K137+K145)</f>
        <v>1266.3399999999999</v>
      </c>
      <c r="L131" s="40">
        <f>SUM(L132+L137+L145)</f>
        <v>1266.3399999999999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5500</v>
      </c>
      <c r="J145" s="80">
        <f t="shared" si="15"/>
        <v>3000</v>
      </c>
      <c r="K145" s="41">
        <f t="shared" si="15"/>
        <v>1266.3399999999999</v>
      </c>
      <c r="L145" s="40">
        <f t="shared" si="15"/>
        <v>1266.3399999999999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5500</v>
      </c>
      <c r="J146" s="93">
        <f t="shared" si="15"/>
        <v>3000</v>
      </c>
      <c r="K146" s="68">
        <f t="shared" si="15"/>
        <v>1266.3399999999999</v>
      </c>
      <c r="L146" s="67">
        <f t="shared" si="15"/>
        <v>1266.3399999999999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5500</v>
      </c>
      <c r="J147" s="80">
        <f>SUM(J148:J149)</f>
        <v>3000</v>
      </c>
      <c r="K147" s="41">
        <f>SUM(K148:K149)</f>
        <v>1266.3399999999999</v>
      </c>
      <c r="L147" s="40">
        <f>SUM(L148:L149)</f>
        <v>1266.3399999999999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5500</v>
      </c>
      <c r="J148" s="94">
        <v>3000</v>
      </c>
      <c r="K148" s="94">
        <v>1266.3399999999999</v>
      </c>
      <c r="L148" s="94">
        <v>1266.3399999999999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60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151400</v>
      </c>
      <c r="J360" s="89">
        <f>SUM(J30+J176)</f>
        <v>81000</v>
      </c>
      <c r="K360" s="89">
        <f>SUM(K30+K176)</f>
        <v>69822.009999999995</v>
      </c>
      <c r="L360" s="89">
        <f>SUM(L30+L176)</f>
        <v>69822.009999999995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45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161" t="s">
        <v>233</v>
      </c>
      <c r="K363" s="481" t="s">
        <v>234</v>
      </c>
      <c r="L363" s="481"/>
      <c r="M363" s="1"/>
      <c r="N363" s="1"/>
      <c r="O363" s="1"/>
      <c r="P363" s="1"/>
      <c r="Q363" s="1"/>
      <c r="R363" s="1"/>
      <c r="S363" s="1"/>
    </row>
    <row r="364" spans="1:19" ht="15.75" customHeight="1">
      <c r="I364" s="162"/>
      <c r="K364" s="162"/>
      <c r="L364" s="16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235</v>
      </c>
      <c r="I365" s="162"/>
      <c r="K365" s="119" t="s">
        <v>236</v>
      </c>
      <c r="L365" s="163"/>
      <c r="M365" s="1"/>
      <c r="N365" s="1"/>
      <c r="O365" s="1"/>
      <c r="P365" s="1"/>
      <c r="Q365" s="1"/>
      <c r="R365" s="1"/>
      <c r="S365" s="1"/>
    </row>
    <row r="366" spans="1:19" ht="26.25" customHeight="1">
      <c r="D366" s="452" t="s">
        <v>237</v>
      </c>
      <c r="E366" s="453"/>
      <c r="F366" s="453"/>
      <c r="G366" s="453"/>
      <c r="H366" s="164"/>
      <c r="I366" s="165" t="s">
        <v>233</v>
      </c>
      <c r="K366" s="481" t="s">
        <v>234</v>
      </c>
      <c r="L366" s="481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3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147"/>
      <c r="H1" s="148"/>
      <c r="I1" s="5"/>
      <c r="J1" s="252" t="s">
        <v>0</v>
      </c>
      <c r="K1" s="252"/>
      <c r="L1" s="252"/>
    </row>
    <row r="2" spans="1:12">
      <c r="H2" s="148"/>
      <c r="I2"/>
      <c r="J2" s="252" t="s">
        <v>1</v>
      </c>
      <c r="K2" s="252"/>
      <c r="L2" s="252"/>
    </row>
    <row r="3" spans="1:12">
      <c r="H3" s="7"/>
      <c r="I3" s="148"/>
      <c r="J3" s="252" t="s">
        <v>2</v>
      </c>
      <c r="K3" s="252"/>
      <c r="L3" s="252"/>
    </row>
    <row r="4" spans="1:12">
      <c r="G4" s="149" t="s">
        <v>3</v>
      </c>
      <c r="H4" s="148"/>
      <c r="I4"/>
      <c r="J4" s="252" t="s">
        <v>4</v>
      </c>
      <c r="K4" s="252"/>
      <c r="L4" s="252"/>
    </row>
    <row r="5" spans="1:12">
      <c r="H5" s="9"/>
      <c r="I5"/>
      <c r="J5" s="252" t="s">
        <v>5</v>
      </c>
      <c r="K5" s="252"/>
      <c r="L5" s="252"/>
    </row>
    <row r="6" spans="1:12">
      <c r="G6" s="450" t="s">
        <v>238</v>
      </c>
      <c r="H6" s="451"/>
      <c r="I6" s="451"/>
      <c r="J6" s="451"/>
      <c r="K6" s="451"/>
      <c r="L6" s="10"/>
    </row>
    <row r="7" spans="1:12">
      <c r="A7" s="446" t="s">
        <v>6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5.75">
      <c r="A8" s="253"/>
      <c r="B8" s="256"/>
      <c r="C8" s="256"/>
      <c r="D8" s="256"/>
      <c r="E8" s="256"/>
      <c r="F8" s="256"/>
      <c r="G8" s="490" t="s">
        <v>7</v>
      </c>
      <c r="H8" s="490"/>
      <c r="I8" s="490"/>
      <c r="J8" s="490"/>
      <c r="K8" s="490"/>
      <c r="L8" s="256"/>
    </row>
    <row r="9" spans="1:12" ht="15.75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12">
      <c r="G10" s="443" t="s">
        <v>9</v>
      </c>
      <c r="H10" s="443"/>
      <c r="I10" s="443"/>
      <c r="J10" s="443"/>
      <c r="K10" s="443"/>
    </row>
    <row r="11" spans="1:12">
      <c r="G11" s="449" t="s">
        <v>10</v>
      </c>
      <c r="H11" s="449"/>
      <c r="I11" s="449"/>
      <c r="J11" s="449"/>
      <c r="K11" s="449"/>
    </row>
    <row r="13" spans="1:12" ht="15.75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</row>
    <row r="15" spans="1:12">
      <c r="G15" s="443" t="s">
        <v>397</v>
      </c>
      <c r="H15" s="443"/>
      <c r="I15" s="443"/>
      <c r="J15" s="443"/>
      <c r="K15" s="443"/>
    </row>
    <row r="16" spans="1:12">
      <c r="G16" s="444" t="s">
        <v>12</v>
      </c>
      <c r="H16" s="444"/>
      <c r="I16" s="444"/>
      <c r="J16" s="444"/>
      <c r="K16" s="444"/>
    </row>
    <row r="17" spans="1:19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9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9">
      <c r="F19" s="1"/>
      <c r="J19" s="151"/>
      <c r="K19" s="152"/>
      <c r="L19" s="153" t="s">
        <v>15</v>
      </c>
    </row>
    <row r="20" spans="1:19">
      <c r="F20" s="1"/>
      <c r="J20" s="14" t="s">
        <v>16</v>
      </c>
      <c r="K20" s="7"/>
      <c r="L20" s="15"/>
    </row>
    <row r="21" spans="1:19">
      <c r="E21" s="252"/>
      <c r="F21" s="254"/>
      <c r="I21" s="17"/>
      <c r="J21" s="17"/>
      <c r="K21" s="18" t="s">
        <v>17</v>
      </c>
      <c r="L21" s="15"/>
    </row>
    <row r="22" spans="1:19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</row>
    <row r="23" spans="1:19">
      <c r="A23" s="470" t="s">
        <v>395</v>
      </c>
      <c r="B23" s="470"/>
      <c r="C23" s="470"/>
      <c r="D23" s="470"/>
      <c r="E23" s="470"/>
      <c r="F23" s="470"/>
      <c r="G23" s="470"/>
      <c r="H23" s="470"/>
      <c r="I23" s="470"/>
      <c r="J23" s="250" t="s">
        <v>22</v>
      </c>
      <c r="K23" s="20" t="s">
        <v>23</v>
      </c>
      <c r="L23" s="15"/>
    </row>
    <row r="24" spans="1:19">
      <c r="F24" s="1"/>
      <c r="G24" s="21" t="s">
        <v>24</v>
      </c>
      <c r="H24" s="22" t="s">
        <v>242</v>
      </c>
      <c r="I24" s="23"/>
      <c r="J24" s="24"/>
      <c r="K24" s="15"/>
      <c r="L24" s="15"/>
    </row>
    <row r="25" spans="1:19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</row>
    <row r="26" spans="1:19">
      <c r="A26" s="471" t="s">
        <v>243</v>
      </c>
      <c r="B26" s="471"/>
      <c r="C26" s="471"/>
      <c r="D26" s="471"/>
      <c r="E26" s="471"/>
      <c r="F26" s="471"/>
      <c r="G26" s="471"/>
      <c r="H26" s="471"/>
      <c r="I26" s="471"/>
      <c r="J26" s="25"/>
      <c r="K26" s="154"/>
      <c r="L26" s="27" t="s">
        <v>29</v>
      </c>
    </row>
    <row r="27" spans="1:19" ht="24" customHeight="1">
      <c r="A27" s="455" t="s">
        <v>30</v>
      </c>
      <c r="B27" s="482"/>
      <c r="C27" s="482"/>
      <c r="D27" s="482"/>
      <c r="E27" s="482"/>
      <c r="F27" s="482"/>
      <c r="G27" s="459" t="s">
        <v>31</v>
      </c>
      <c r="H27" s="461" t="s">
        <v>32</v>
      </c>
      <c r="I27" s="487" t="s">
        <v>33</v>
      </c>
      <c r="J27" s="488"/>
      <c r="K27" s="465" t="s">
        <v>34</v>
      </c>
      <c r="L27" s="467" t="s">
        <v>35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83"/>
      <c r="B28" s="484"/>
      <c r="C28" s="484"/>
      <c r="D28" s="484"/>
      <c r="E28" s="484"/>
      <c r="F28" s="484"/>
      <c r="G28" s="485"/>
      <c r="H28" s="486"/>
      <c r="I28" s="28" t="s">
        <v>36</v>
      </c>
      <c r="J28" s="29" t="s">
        <v>37</v>
      </c>
      <c r="K28" s="476"/>
      <c r="L28" s="477"/>
      <c r="M28" s="1"/>
      <c r="N28" s="1"/>
      <c r="O28" s="1"/>
      <c r="P28" s="1"/>
      <c r="Q28" s="1"/>
      <c r="R28" s="1"/>
      <c r="S28" s="1"/>
    </row>
    <row r="29" spans="1:19" ht="11.25" customHeight="1">
      <c r="A29" s="478" t="s">
        <v>23</v>
      </c>
      <c r="B29" s="479"/>
      <c r="C29" s="479"/>
      <c r="D29" s="479"/>
      <c r="E29" s="479"/>
      <c r="F29" s="480"/>
      <c r="G29" s="155">
        <v>2</v>
      </c>
      <c r="H29" s="156">
        <v>3</v>
      </c>
      <c r="I29" s="157" t="s">
        <v>38</v>
      </c>
      <c r="J29" s="158" t="s">
        <v>39</v>
      </c>
      <c r="K29" s="159">
        <v>6</v>
      </c>
      <c r="L29" s="159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hidden="1" customHeight="1" collapsed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0</v>
      </c>
      <c r="J30" s="40">
        <f>SUM(J31+J42+J61+J82+J89+J109+J131+J150+J160)</f>
        <v>0</v>
      </c>
      <c r="K30" s="41">
        <f>SUM(K31+K42+K61+K82+K89+K109+K131+K150+K160)</f>
        <v>0</v>
      </c>
      <c r="L30" s="40">
        <f>SUM(L31+L42+L61+L82+L89+L109+L131+L150+L160)</f>
        <v>0</v>
      </c>
    </row>
    <row r="31" spans="1:19" ht="16.5" hidden="1" customHeight="1" collapsed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66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66"/>
      <c r="R33" s="166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66"/>
      <c r="R34" s="166"/>
      <c r="S34" s="1"/>
    </row>
    <row r="35" spans="1:19" ht="14.25" hidden="1" customHeight="1" collapsed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66"/>
      <c r="R35" s="166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66"/>
      <c r="R36" s="166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66"/>
      <c r="R37" s="166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66"/>
      <c r="R38" s="166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66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66"/>
      <c r="R40" s="166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66"/>
      <c r="R41" s="166"/>
      <c r="S41" s="1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M43" s="1"/>
      <c r="N43" s="1"/>
      <c r="O43" s="1"/>
      <c r="P43" s="1"/>
      <c r="Q43" s="166"/>
      <c r="R43" s="1"/>
      <c r="S43" s="166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M44" s="1"/>
      <c r="N44" s="1"/>
      <c r="O44" s="1"/>
      <c r="P44" s="1"/>
      <c r="Q44" s="166"/>
      <c r="R44" s="166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M45" s="1"/>
      <c r="N45" s="1"/>
      <c r="O45" s="1"/>
      <c r="P45" s="1"/>
      <c r="Q45" s="166"/>
      <c r="R45" s="166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66"/>
      <c r="R46" s="166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66"/>
      <c r="R47" s="166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66"/>
      <c r="R48" s="166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66"/>
      <c r="R49" s="166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66"/>
      <c r="R50" s="166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66"/>
      <c r="R51" s="166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66"/>
      <c r="R52" s="166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66"/>
      <c r="R53" s="166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66"/>
      <c r="R54" s="166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66"/>
      <c r="R55" s="166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66"/>
      <c r="R56" s="166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66"/>
      <c r="R57" s="166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66"/>
      <c r="R58" s="166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66"/>
      <c r="R59" s="166"/>
      <c r="S59" s="1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M60" s="1"/>
      <c r="N60" s="1"/>
      <c r="O60" s="1"/>
      <c r="P60" s="1"/>
      <c r="Q60" s="166"/>
      <c r="R60" s="166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66"/>
      <c r="R62" s="1"/>
      <c r="S62" s="166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66"/>
      <c r="R63" s="166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66"/>
      <c r="R64" s="166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66"/>
      <c r="R65" s="166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66"/>
      <c r="R66" s="166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66"/>
      <c r="R67" s="166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66"/>
      <c r="R68" s="166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66"/>
      <c r="R69" s="166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66"/>
      <c r="R70" s="166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66"/>
      <c r="R71" s="166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66"/>
      <c r="R72" s="166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66"/>
      <c r="R73" s="166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66"/>
      <c r="R74" s="166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66"/>
      <c r="R75" s="166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66"/>
      <c r="R76" s="166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66"/>
      <c r="R77" s="166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customHeight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7300</v>
      </c>
      <c r="J176" s="80">
        <f>SUM(J177+J230+J295)</f>
        <v>7300</v>
      </c>
      <c r="K176" s="41">
        <f>SUM(K177+K230+K295)</f>
        <v>7281</v>
      </c>
      <c r="L176" s="40">
        <f>SUM(L177+L230+L295)</f>
        <v>7281</v>
      </c>
      <c r="M176" s="1"/>
      <c r="N176" s="1"/>
      <c r="O176" s="1"/>
      <c r="P176" s="1"/>
      <c r="Q176" s="1"/>
      <c r="R176" s="1"/>
      <c r="S176" s="1"/>
    </row>
    <row r="177" spans="1:19" ht="34.5" customHeight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7300</v>
      </c>
      <c r="J177" s="60">
        <f>SUM(J178+J201+J208+J220+J224)</f>
        <v>7300</v>
      </c>
      <c r="K177" s="60">
        <f>SUM(K178+K201+K208+K220+K224)</f>
        <v>7281</v>
      </c>
      <c r="L177" s="60">
        <f>SUM(L178+L201+L208+L220+L224)</f>
        <v>7281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7300</v>
      </c>
      <c r="J178" s="80">
        <f>SUM(J179+J182+J187+J193+J198)</f>
        <v>7300</v>
      </c>
      <c r="K178" s="41">
        <f>SUM(K179+K182+K187+K193+K198)</f>
        <v>7281</v>
      </c>
      <c r="L178" s="40">
        <f>SUM(L179+L182+L187+L193+L198)</f>
        <v>7281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7300</v>
      </c>
      <c r="J187" s="80">
        <f>J188</f>
        <v>7300</v>
      </c>
      <c r="K187" s="41">
        <f>K188</f>
        <v>7281</v>
      </c>
      <c r="L187" s="40">
        <f>L188</f>
        <v>7281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P188" si="19">SUM(I189:I192)</f>
        <v>7300</v>
      </c>
      <c r="J188" s="40">
        <f t="shared" si="19"/>
        <v>7300</v>
      </c>
      <c r="K188" s="40">
        <f t="shared" si="19"/>
        <v>7281</v>
      </c>
      <c r="L188" s="40">
        <f t="shared" si="19"/>
        <v>7281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customHeight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7300</v>
      </c>
      <c r="J190" s="57">
        <v>7300</v>
      </c>
      <c r="K190" s="57">
        <v>7281</v>
      </c>
      <c r="L190" s="57">
        <v>7281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60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7300</v>
      </c>
      <c r="J360" s="89">
        <f>SUM(J30+J176)</f>
        <v>7300</v>
      </c>
      <c r="K360" s="89">
        <f>SUM(K30+K176)</f>
        <v>7281</v>
      </c>
      <c r="L360" s="89">
        <f>SUM(L30+L176)</f>
        <v>7281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45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255" t="s">
        <v>233</v>
      </c>
      <c r="K363" s="481" t="s">
        <v>234</v>
      </c>
      <c r="L363" s="481"/>
      <c r="M363" s="1"/>
      <c r="N363" s="1"/>
      <c r="O363" s="1"/>
      <c r="P363" s="1"/>
      <c r="Q363" s="1"/>
      <c r="R363" s="1"/>
      <c r="S363" s="1"/>
    </row>
    <row r="364" spans="1:19" ht="15.75" customHeight="1">
      <c r="I364" s="162"/>
      <c r="K364" s="162"/>
      <c r="L364" s="16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235</v>
      </c>
      <c r="I365" s="162"/>
      <c r="K365" s="119" t="s">
        <v>236</v>
      </c>
      <c r="L365" s="163"/>
      <c r="M365" s="1"/>
      <c r="N365" s="1"/>
      <c r="O365" s="1"/>
      <c r="P365" s="1"/>
      <c r="Q365" s="1"/>
      <c r="R365" s="1"/>
      <c r="S365" s="1"/>
    </row>
    <row r="366" spans="1:19" ht="26.25" customHeight="1">
      <c r="D366" s="452" t="s">
        <v>237</v>
      </c>
      <c r="E366" s="453"/>
      <c r="F366" s="453"/>
      <c r="G366" s="453"/>
      <c r="H366" s="164"/>
      <c r="I366" s="165" t="s">
        <v>233</v>
      </c>
      <c r="K366" s="481" t="s">
        <v>234</v>
      </c>
      <c r="L366" s="481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3" workbookViewId="0">
      <selection activeCell="O20" sqref="O20"/>
    </sheetView>
  </sheetViews>
  <sheetFormatPr defaultRowHeight="15"/>
  <cols>
    <col min="1" max="4" width="2" style="1" customWidth="1"/>
    <col min="5" max="5" width="2.140625" style="1" customWidth="1"/>
    <col min="6" max="6" width="3.5703125" style="2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147"/>
      <c r="H1" s="148"/>
      <c r="I1" s="5"/>
      <c r="J1" s="252" t="s">
        <v>0</v>
      </c>
      <c r="K1" s="252"/>
      <c r="L1" s="252"/>
    </row>
    <row r="2" spans="1:12">
      <c r="H2" s="148"/>
      <c r="I2"/>
      <c r="J2" s="252" t="s">
        <v>1</v>
      </c>
      <c r="K2" s="252"/>
      <c r="L2" s="252"/>
    </row>
    <row r="3" spans="1:12">
      <c r="H3" s="7"/>
      <c r="I3" s="148"/>
      <c r="J3" s="252" t="s">
        <v>2</v>
      </c>
      <c r="K3" s="252"/>
      <c r="L3" s="252"/>
    </row>
    <row r="4" spans="1:12">
      <c r="G4" s="149" t="s">
        <v>3</v>
      </c>
      <c r="H4" s="148"/>
      <c r="I4"/>
      <c r="J4" s="252" t="s">
        <v>4</v>
      </c>
      <c r="K4" s="252"/>
      <c r="L4" s="252"/>
    </row>
    <row r="5" spans="1:12">
      <c r="H5" s="9"/>
      <c r="I5"/>
      <c r="J5" s="252" t="s">
        <v>5</v>
      </c>
      <c r="K5" s="252"/>
      <c r="L5" s="252"/>
    </row>
    <row r="6" spans="1:12">
      <c r="G6" s="450" t="s">
        <v>238</v>
      </c>
      <c r="H6" s="451"/>
      <c r="I6" s="451"/>
      <c r="J6" s="451"/>
      <c r="K6" s="451"/>
      <c r="L6" s="10"/>
    </row>
    <row r="7" spans="1:12">
      <c r="A7" s="446" t="s">
        <v>6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5.75">
      <c r="A8" s="253"/>
      <c r="B8" s="256"/>
      <c r="C8" s="256"/>
      <c r="D8" s="256"/>
      <c r="E8" s="256"/>
      <c r="F8" s="256"/>
      <c r="G8" s="490" t="s">
        <v>7</v>
      </c>
      <c r="H8" s="490"/>
      <c r="I8" s="490"/>
      <c r="J8" s="490"/>
      <c r="K8" s="490"/>
      <c r="L8" s="256"/>
    </row>
    <row r="9" spans="1:12" ht="15.75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12">
      <c r="G10" s="443" t="s">
        <v>9</v>
      </c>
      <c r="H10" s="443"/>
      <c r="I10" s="443"/>
      <c r="J10" s="443"/>
      <c r="K10" s="443"/>
    </row>
    <row r="11" spans="1:12">
      <c r="G11" s="449" t="s">
        <v>10</v>
      </c>
      <c r="H11" s="449"/>
      <c r="I11" s="449"/>
      <c r="J11" s="449"/>
      <c r="K11" s="449"/>
    </row>
    <row r="13" spans="1:12" ht="15.75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</row>
    <row r="15" spans="1:12">
      <c r="G15" s="443" t="s">
        <v>399</v>
      </c>
      <c r="H15" s="443"/>
      <c r="I15" s="443"/>
      <c r="J15" s="443"/>
      <c r="K15" s="443"/>
    </row>
    <row r="16" spans="1:12">
      <c r="G16" s="444" t="s">
        <v>12</v>
      </c>
      <c r="H16" s="444"/>
      <c r="I16" s="444"/>
      <c r="J16" s="444"/>
      <c r="K16" s="444"/>
    </row>
    <row r="17" spans="1:19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9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9">
      <c r="F19" s="1"/>
      <c r="J19" s="151"/>
      <c r="K19" s="152"/>
      <c r="L19" s="153" t="s">
        <v>15</v>
      </c>
    </row>
    <row r="20" spans="1:19">
      <c r="F20" s="1"/>
      <c r="J20" s="14" t="s">
        <v>16</v>
      </c>
      <c r="K20" s="7"/>
      <c r="L20" s="15"/>
    </row>
    <row r="21" spans="1:19">
      <c r="E21" s="252"/>
      <c r="F21" s="254"/>
      <c r="I21" s="17"/>
      <c r="J21" s="17"/>
      <c r="K21" s="18" t="s">
        <v>17</v>
      </c>
      <c r="L21" s="15"/>
    </row>
    <row r="22" spans="1:19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</row>
    <row r="23" spans="1:19">
      <c r="A23" s="470" t="s">
        <v>241</v>
      </c>
      <c r="B23" s="470"/>
      <c r="C23" s="470"/>
      <c r="D23" s="470"/>
      <c r="E23" s="470"/>
      <c r="F23" s="470"/>
      <c r="G23" s="470"/>
      <c r="H23" s="470"/>
      <c r="I23" s="470"/>
      <c r="J23" s="250" t="s">
        <v>22</v>
      </c>
      <c r="K23" s="20" t="s">
        <v>23</v>
      </c>
      <c r="L23" s="15"/>
    </row>
    <row r="24" spans="1:19">
      <c r="F24" s="1"/>
      <c r="G24" s="21" t="s">
        <v>24</v>
      </c>
      <c r="H24" s="22" t="s">
        <v>262</v>
      </c>
      <c r="I24" s="23"/>
      <c r="J24" s="24"/>
      <c r="K24" s="15"/>
      <c r="L24" s="15"/>
    </row>
    <row r="25" spans="1:19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</row>
    <row r="26" spans="1:19">
      <c r="A26" s="471" t="s">
        <v>396</v>
      </c>
      <c r="B26" s="471"/>
      <c r="C26" s="471"/>
      <c r="D26" s="471"/>
      <c r="E26" s="471"/>
      <c r="F26" s="471"/>
      <c r="G26" s="471"/>
      <c r="H26" s="471"/>
      <c r="I26" s="471"/>
      <c r="J26" s="25"/>
      <c r="K26" s="154"/>
      <c r="L26" s="27" t="s">
        <v>29</v>
      </c>
    </row>
    <row r="27" spans="1:19" ht="24" customHeight="1">
      <c r="A27" s="455" t="s">
        <v>30</v>
      </c>
      <c r="B27" s="482"/>
      <c r="C27" s="482"/>
      <c r="D27" s="482"/>
      <c r="E27" s="482"/>
      <c r="F27" s="482"/>
      <c r="G27" s="459" t="s">
        <v>31</v>
      </c>
      <c r="H27" s="461" t="s">
        <v>32</v>
      </c>
      <c r="I27" s="487" t="s">
        <v>33</v>
      </c>
      <c r="J27" s="488"/>
      <c r="K27" s="465" t="s">
        <v>34</v>
      </c>
      <c r="L27" s="467" t="s">
        <v>35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83"/>
      <c r="B28" s="484"/>
      <c r="C28" s="484"/>
      <c r="D28" s="484"/>
      <c r="E28" s="484"/>
      <c r="F28" s="484"/>
      <c r="G28" s="485"/>
      <c r="H28" s="486"/>
      <c r="I28" s="28" t="s">
        <v>36</v>
      </c>
      <c r="J28" s="29" t="s">
        <v>37</v>
      </c>
      <c r="K28" s="476"/>
      <c r="L28" s="477"/>
      <c r="M28" s="1"/>
      <c r="N28" s="1"/>
      <c r="O28" s="1"/>
      <c r="P28" s="1"/>
      <c r="Q28" s="1"/>
      <c r="R28" s="1"/>
      <c r="S28" s="1"/>
    </row>
    <row r="29" spans="1:19" ht="11.25" customHeight="1">
      <c r="A29" s="478" t="s">
        <v>23</v>
      </c>
      <c r="B29" s="479"/>
      <c r="C29" s="479"/>
      <c r="D29" s="479"/>
      <c r="E29" s="479"/>
      <c r="F29" s="480"/>
      <c r="G29" s="155">
        <v>2</v>
      </c>
      <c r="H29" s="156">
        <v>3</v>
      </c>
      <c r="I29" s="157" t="s">
        <v>38</v>
      </c>
      <c r="J29" s="158" t="s">
        <v>39</v>
      </c>
      <c r="K29" s="159">
        <v>6</v>
      </c>
      <c r="L29" s="159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191700</v>
      </c>
      <c r="J30" s="40">
        <f>SUM(J31+J42+J61+J82+J89+J109+J131+J150+J160)</f>
        <v>129200</v>
      </c>
      <c r="K30" s="41">
        <f>SUM(K31+K42+K61+K82+K89+K109+K131+K150+K160)</f>
        <v>116542.59999999999</v>
      </c>
      <c r="L30" s="40">
        <f>SUM(L31+L42+L61+L82+L89+L109+L131+L150+L160)</f>
        <v>116542.59999999999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189100</v>
      </c>
      <c r="J31" s="40">
        <f>SUM(J32+J38)</f>
        <v>127100</v>
      </c>
      <c r="K31" s="48">
        <f>SUM(K32+K38)</f>
        <v>115136.9</v>
      </c>
      <c r="L31" s="49">
        <f>SUM(L32+L38)</f>
        <v>115136.9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186400</v>
      </c>
      <c r="J32" s="40">
        <f>SUM(J33)</f>
        <v>125200</v>
      </c>
      <c r="K32" s="41">
        <f>SUM(K33)</f>
        <v>113275.95</v>
      </c>
      <c r="L32" s="40">
        <f>SUM(L33)</f>
        <v>113275.95</v>
      </c>
      <c r="M32" s="1"/>
      <c r="N32" s="1"/>
      <c r="O32" s="1"/>
      <c r="P32" s="1"/>
      <c r="Q32" s="166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186400</v>
      </c>
      <c r="J33" s="40">
        <f t="shared" ref="J33:L34" si="0">SUM(J34)</f>
        <v>125200</v>
      </c>
      <c r="K33" s="40">
        <f t="shared" si="0"/>
        <v>113275.95</v>
      </c>
      <c r="L33" s="40">
        <f t="shared" si="0"/>
        <v>113275.95</v>
      </c>
      <c r="M33" s="1"/>
      <c r="N33" s="1"/>
      <c r="O33" s="1"/>
      <c r="P33" s="1"/>
      <c r="Q33" s="166"/>
      <c r="R33" s="166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186400</v>
      </c>
      <c r="J34" s="41">
        <f t="shared" si="0"/>
        <v>125200</v>
      </c>
      <c r="K34" s="41">
        <f t="shared" si="0"/>
        <v>113275.95</v>
      </c>
      <c r="L34" s="41">
        <f t="shared" si="0"/>
        <v>113275.95</v>
      </c>
      <c r="M34" s="1"/>
      <c r="N34" s="1"/>
      <c r="O34" s="1"/>
      <c r="P34" s="1"/>
      <c r="Q34" s="166"/>
      <c r="R34" s="166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186400</v>
      </c>
      <c r="J35" s="56">
        <v>125200</v>
      </c>
      <c r="K35" s="56">
        <v>113275.95</v>
      </c>
      <c r="L35" s="56">
        <v>113275.95</v>
      </c>
      <c r="M35" s="1"/>
      <c r="N35" s="1"/>
      <c r="O35" s="1"/>
      <c r="P35" s="1"/>
      <c r="Q35" s="166"/>
      <c r="R35" s="166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66"/>
      <c r="R36" s="166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66"/>
      <c r="R37" s="166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2700</v>
      </c>
      <c r="J38" s="40">
        <f t="shared" si="1"/>
        <v>1900</v>
      </c>
      <c r="K38" s="41">
        <f t="shared" si="1"/>
        <v>1860.95</v>
      </c>
      <c r="L38" s="40">
        <f t="shared" si="1"/>
        <v>1860.95</v>
      </c>
      <c r="M38" s="1"/>
      <c r="N38" s="1"/>
      <c r="O38" s="1"/>
      <c r="P38" s="1"/>
      <c r="Q38" s="166"/>
      <c r="R38" s="166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2700</v>
      </c>
      <c r="J39" s="40">
        <f t="shared" si="1"/>
        <v>1900</v>
      </c>
      <c r="K39" s="40">
        <f t="shared" si="1"/>
        <v>1860.95</v>
      </c>
      <c r="L39" s="40">
        <f t="shared" si="1"/>
        <v>1860.95</v>
      </c>
      <c r="M39" s="1"/>
      <c r="N39" s="1"/>
      <c r="O39" s="1"/>
      <c r="P39" s="1"/>
      <c r="Q39" s="166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2700</v>
      </c>
      <c r="J40" s="40">
        <f t="shared" si="1"/>
        <v>1900</v>
      </c>
      <c r="K40" s="40">
        <f t="shared" si="1"/>
        <v>1860.95</v>
      </c>
      <c r="L40" s="40">
        <f t="shared" si="1"/>
        <v>1860.95</v>
      </c>
      <c r="M40" s="1"/>
      <c r="N40" s="1"/>
      <c r="O40" s="1"/>
      <c r="P40" s="1"/>
      <c r="Q40" s="166"/>
      <c r="R40" s="166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2700</v>
      </c>
      <c r="J41" s="56">
        <v>1900</v>
      </c>
      <c r="K41" s="56">
        <v>1860.95</v>
      </c>
      <c r="L41" s="56">
        <v>1860.95</v>
      </c>
      <c r="M41" s="1"/>
      <c r="N41" s="1"/>
      <c r="O41" s="1"/>
      <c r="P41" s="1"/>
      <c r="Q41" s="166"/>
      <c r="R41" s="166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2200</v>
      </c>
      <c r="J42" s="61">
        <f t="shared" si="2"/>
        <v>1800</v>
      </c>
      <c r="K42" s="60">
        <f t="shared" si="2"/>
        <v>1109.6600000000001</v>
      </c>
      <c r="L42" s="60">
        <f t="shared" si="2"/>
        <v>1109.6600000000001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2200</v>
      </c>
      <c r="J43" s="41">
        <f t="shared" si="2"/>
        <v>1800</v>
      </c>
      <c r="K43" s="40">
        <f t="shared" si="2"/>
        <v>1109.6600000000001</v>
      </c>
      <c r="L43" s="41">
        <f t="shared" si="2"/>
        <v>1109.6600000000001</v>
      </c>
      <c r="M43" s="1"/>
      <c r="N43" s="1"/>
      <c r="O43" s="1"/>
      <c r="P43" s="1"/>
      <c r="Q43" s="166"/>
      <c r="R43" s="1"/>
      <c r="S43" s="166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2200</v>
      </c>
      <c r="J44" s="41">
        <f t="shared" si="2"/>
        <v>1800</v>
      </c>
      <c r="K44" s="49">
        <f t="shared" si="2"/>
        <v>1109.6600000000001</v>
      </c>
      <c r="L44" s="49">
        <f t="shared" si="2"/>
        <v>1109.6600000000001</v>
      </c>
      <c r="M44" s="1"/>
      <c r="N44" s="1"/>
      <c r="O44" s="1"/>
      <c r="P44" s="1"/>
      <c r="Q44" s="166"/>
      <c r="R44" s="166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2200</v>
      </c>
      <c r="J45" s="67">
        <f>SUM(J46:J60)</f>
        <v>1800</v>
      </c>
      <c r="K45" s="68">
        <f>SUM(K46:K60)</f>
        <v>1109.6600000000001</v>
      </c>
      <c r="L45" s="68">
        <f>SUM(L46:L60)</f>
        <v>1109.6600000000001</v>
      </c>
      <c r="M45" s="1"/>
      <c r="N45" s="1"/>
      <c r="O45" s="1"/>
      <c r="P45" s="1"/>
      <c r="Q45" s="166"/>
      <c r="R45" s="166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66"/>
      <c r="R46" s="166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66"/>
      <c r="R47" s="166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66"/>
      <c r="R48" s="166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66"/>
      <c r="R49" s="166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66"/>
      <c r="R50" s="166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100</v>
      </c>
      <c r="J51" s="56">
        <v>100</v>
      </c>
      <c r="K51" s="56">
        <v>0</v>
      </c>
      <c r="L51" s="56">
        <v>0</v>
      </c>
      <c r="M51" s="1"/>
      <c r="N51" s="1"/>
      <c r="O51" s="1"/>
      <c r="P51" s="1"/>
      <c r="Q51" s="166"/>
      <c r="R51" s="166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66"/>
      <c r="R52" s="166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66"/>
      <c r="R53" s="166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66"/>
      <c r="R54" s="166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300</v>
      </c>
      <c r="J55" s="56">
        <v>200</v>
      </c>
      <c r="K55" s="56">
        <v>17.02</v>
      </c>
      <c r="L55" s="56">
        <v>17.02</v>
      </c>
      <c r="M55" s="1"/>
      <c r="N55" s="1"/>
      <c r="O55" s="1"/>
      <c r="P55" s="1"/>
      <c r="Q55" s="166"/>
      <c r="R55" s="166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66"/>
      <c r="R56" s="166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66"/>
      <c r="R57" s="166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300</v>
      </c>
      <c r="J58" s="56">
        <v>200</v>
      </c>
      <c r="K58" s="56">
        <v>105.12</v>
      </c>
      <c r="L58" s="56">
        <v>105.12</v>
      </c>
      <c r="M58" s="1"/>
      <c r="N58" s="1"/>
      <c r="O58" s="1"/>
      <c r="P58" s="1"/>
      <c r="Q58" s="166"/>
      <c r="R58" s="166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66"/>
      <c r="R59" s="166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1500</v>
      </c>
      <c r="J60" s="56">
        <v>1300</v>
      </c>
      <c r="K60" s="56">
        <v>987.52</v>
      </c>
      <c r="L60" s="56">
        <v>987.52</v>
      </c>
      <c r="M60" s="1"/>
      <c r="N60" s="1"/>
      <c r="O60" s="1"/>
      <c r="P60" s="1"/>
      <c r="Q60" s="166"/>
      <c r="R60" s="166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66"/>
      <c r="R62" s="1"/>
      <c r="S62" s="166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66"/>
      <c r="R63" s="166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66"/>
      <c r="R64" s="166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66"/>
      <c r="R65" s="166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66"/>
      <c r="R66" s="166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66"/>
      <c r="R67" s="166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66"/>
      <c r="R68" s="166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66"/>
      <c r="R69" s="166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66"/>
      <c r="R70" s="166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66"/>
      <c r="R71" s="166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66"/>
      <c r="R72" s="166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66"/>
      <c r="R73" s="166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66"/>
      <c r="R74" s="166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66"/>
      <c r="R75" s="166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66"/>
      <c r="R76" s="166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66"/>
      <c r="R77" s="166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400</v>
      </c>
      <c r="J131" s="80">
        <f>SUM(J132+J137+J145)</f>
        <v>300</v>
      </c>
      <c r="K131" s="41">
        <f>SUM(K132+K137+K145)</f>
        <v>296.04000000000002</v>
      </c>
      <c r="L131" s="40">
        <f>SUM(L132+L137+L145)</f>
        <v>296.04000000000002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400</v>
      </c>
      <c r="J145" s="80">
        <f t="shared" si="15"/>
        <v>300</v>
      </c>
      <c r="K145" s="41">
        <f t="shared" si="15"/>
        <v>296.04000000000002</v>
      </c>
      <c r="L145" s="40">
        <f t="shared" si="15"/>
        <v>296.04000000000002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400</v>
      </c>
      <c r="J146" s="93">
        <f t="shared" si="15"/>
        <v>300</v>
      </c>
      <c r="K146" s="68">
        <f t="shared" si="15"/>
        <v>296.04000000000002</v>
      </c>
      <c r="L146" s="67">
        <f t="shared" si="15"/>
        <v>296.04000000000002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400</v>
      </c>
      <c r="J147" s="80">
        <f>SUM(J148:J149)</f>
        <v>300</v>
      </c>
      <c r="K147" s="41">
        <f>SUM(K148:K149)</f>
        <v>296.04000000000002</v>
      </c>
      <c r="L147" s="40">
        <f>SUM(L148:L149)</f>
        <v>296.04000000000002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400</v>
      </c>
      <c r="J148" s="94">
        <v>300</v>
      </c>
      <c r="K148" s="94">
        <v>296.04000000000002</v>
      </c>
      <c r="L148" s="94">
        <v>296.04000000000002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60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191700</v>
      </c>
      <c r="J360" s="89">
        <f>SUM(J30+J176)</f>
        <v>129200</v>
      </c>
      <c r="K360" s="89">
        <f>SUM(K30+K176)</f>
        <v>116542.59999999999</v>
      </c>
      <c r="L360" s="89">
        <f>SUM(L30+L176)</f>
        <v>116542.59999999999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45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255" t="s">
        <v>233</v>
      </c>
      <c r="K363" s="481" t="s">
        <v>234</v>
      </c>
      <c r="L363" s="481"/>
      <c r="M363" s="1"/>
      <c r="N363" s="1"/>
      <c r="O363" s="1"/>
      <c r="P363" s="1"/>
      <c r="Q363" s="1"/>
      <c r="R363" s="1"/>
      <c r="S363" s="1"/>
    </row>
    <row r="364" spans="1:19" ht="15.75" customHeight="1">
      <c r="I364" s="162"/>
      <c r="K364" s="162"/>
      <c r="L364" s="16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235</v>
      </c>
      <c r="I365" s="162"/>
      <c r="K365" s="119" t="s">
        <v>236</v>
      </c>
      <c r="L365" s="163"/>
      <c r="M365" s="1"/>
      <c r="N365" s="1"/>
      <c r="O365" s="1"/>
      <c r="P365" s="1"/>
      <c r="Q365" s="1"/>
      <c r="R365" s="1"/>
      <c r="S365" s="1"/>
    </row>
    <row r="366" spans="1:19" ht="26.25" customHeight="1">
      <c r="D366" s="452" t="s">
        <v>237</v>
      </c>
      <c r="E366" s="453"/>
      <c r="F366" s="453"/>
      <c r="G366" s="453"/>
      <c r="H366" s="164"/>
      <c r="I366" s="165" t="s">
        <v>233</v>
      </c>
      <c r="K366" s="481" t="s">
        <v>234</v>
      </c>
      <c r="L366" s="481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scale="8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2" workbookViewId="0">
      <selection activeCell="N18" sqref="N18"/>
    </sheetView>
  </sheetViews>
  <sheetFormatPr defaultRowHeight="15"/>
  <cols>
    <col min="1" max="4" width="2" style="1" customWidth="1"/>
    <col min="5" max="5" width="2.140625" style="1" customWidth="1"/>
    <col min="6" max="6" width="3.5703125" style="2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147"/>
      <c r="H1" s="148"/>
      <c r="I1" s="5"/>
      <c r="J1" s="252" t="s">
        <v>0</v>
      </c>
      <c r="K1" s="252"/>
      <c r="L1" s="252"/>
    </row>
    <row r="2" spans="1:12">
      <c r="H2" s="148"/>
      <c r="I2"/>
      <c r="J2" s="252" t="s">
        <v>1</v>
      </c>
      <c r="K2" s="252"/>
      <c r="L2" s="252"/>
    </row>
    <row r="3" spans="1:12">
      <c r="H3" s="7"/>
      <c r="I3" s="148"/>
      <c r="J3" s="252" t="s">
        <v>2</v>
      </c>
      <c r="K3" s="252"/>
      <c r="L3" s="252"/>
    </row>
    <row r="4" spans="1:12">
      <c r="G4" s="149" t="s">
        <v>3</v>
      </c>
      <c r="H4" s="148"/>
      <c r="I4"/>
      <c r="J4" s="252" t="s">
        <v>4</v>
      </c>
      <c r="K4" s="252"/>
      <c r="L4" s="252"/>
    </row>
    <row r="5" spans="1:12">
      <c r="H5" s="9"/>
      <c r="I5"/>
      <c r="J5" s="252" t="s">
        <v>5</v>
      </c>
      <c r="K5" s="252"/>
      <c r="L5" s="252"/>
    </row>
    <row r="6" spans="1:12">
      <c r="G6" s="450" t="s">
        <v>238</v>
      </c>
      <c r="H6" s="451"/>
      <c r="I6" s="451"/>
      <c r="J6" s="451"/>
      <c r="K6" s="451"/>
      <c r="L6" s="10"/>
    </row>
    <row r="7" spans="1:12">
      <c r="A7" s="446" t="s">
        <v>6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15.75">
      <c r="A8" s="253"/>
      <c r="B8" s="256"/>
      <c r="C8" s="256"/>
      <c r="D8" s="256"/>
      <c r="E8" s="256"/>
      <c r="F8" s="256"/>
      <c r="G8" s="490" t="s">
        <v>7</v>
      </c>
      <c r="H8" s="490"/>
      <c r="I8" s="490"/>
      <c r="J8" s="490"/>
      <c r="K8" s="490"/>
      <c r="L8" s="256"/>
    </row>
    <row r="9" spans="1:12" ht="15.75">
      <c r="A9" s="442" t="s">
        <v>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0" spans="1:12">
      <c r="G10" s="443" t="s">
        <v>9</v>
      </c>
      <c r="H10" s="443"/>
      <c r="I10" s="443"/>
      <c r="J10" s="443"/>
      <c r="K10" s="443"/>
    </row>
    <row r="11" spans="1:12">
      <c r="G11" s="449" t="s">
        <v>10</v>
      </c>
      <c r="H11" s="449"/>
      <c r="I11" s="449"/>
      <c r="J11" s="449"/>
      <c r="K11" s="449"/>
    </row>
    <row r="13" spans="1:12" ht="15.75">
      <c r="B13" s="442" t="s">
        <v>11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</row>
    <row r="15" spans="1:12">
      <c r="G15" s="443" t="s">
        <v>467</v>
      </c>
      <c r="H15" s="443"/>
      <c r="I15" s="443"/>
      <c r="J15" s="443"/>
      <c r="K15" s="443"/>
    </row>
    <row r="16" spans="1:12">
      <c r="G16" s="444" t="s">
        <v>12</v>
      </c>
      <c r="H16" s="444"/>
      <c r="I16" s="444"/>
      <c r="J16" s="444"/>
      <c r="K16" s="444"/>
    </row>
    <row r="17" spans="1:19">
      <c r="B17"/>
      <c r="C17"/>
      <c r="D17"/>
      <c r="E17" s="445" t="s">
        <v>13</v>
      </c>
      <c r="F17" s="445"/>
      <c r="G17" s="445"/>
      <c r="H17" s="445"/>
      <c r="I17" s="445"/>
      <c r="J17" s="445"/>
      <c r="K17" s="445"/>
      <c r="L17"/>
    </row>
    <row r="18" spans="1:19">
      <c r="A18" s="469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9">
      <c r="F19" s="1"/>
      <c r="J19" s="151"/>
      <c r="K19" s="152"/>
      <c r="L19" s="153" t="s">
        <v>15</v>
      </c>
    </row>
    <row r="20" spans="1:19">
      <c r="F20" s="1"/>
      <c r="J20" s="14" t="s">
        <v>16</v>
      </c>
      <c r="K20" s="7"/>
      <c r="L20" s="15"/>
    </row>
    <row r="21" spans="1:19">
      <c r="E21" s="252"/>
      <c r="F21" s="254"/>
      <c r="I21" s="17"/>
      <c r="J21" s="17"/>
      <c r="K21" s="18" t="s">
        <v>17</v>
      </c>
      <c r="L21" s="15"/>
    </row>
    <row r="22" spans="1:19">
      <c r="A22" s="470" t="s">
        <v>18</v>
      </c>
      <c r="B22" s="470"/>
      <c r="C22" s="470"/>
      <c r="D22" s="470"/>
      <c r="E22" s="470"/>
      <c r="F22" s="470"/>
      <c r="G22" s="470"/>
      <c r="H22" s="470"/>
      <c r="I22" s="470"/>
      <c r="K22" s="18" t="s">
        <v>19</v>
      </c>
      <c r="L22" s="19" t="s">
        <v>20</v>
      </c>
    </row>
    <row r="23" spans="1:19">
      <c r="A23" s="470" t="s">
        <v>241</v>
      </c>
      <c r="B23" s="470"/>
      <c r="C23" s="470"/>
      <c r="D23" s="470"/>
      <c r="E23" s="470"/>
      <c r="F23" s="470"/>
      <c r="G23" s="470"/>
      <c r="H23" s="470"/>
      <c r="I23" s="470"/>
      <c r="J23" s="250" t="s">
        <v>22</v>
      </c>
      <c r="K23" s="20" t="s">
        <v>23</v>
      </c>
      <c r="L23" s="15"/>
    </row>
    <row r="24" spans="1:19">
      <c r="F24" s="1"/>
      <c r="G24" s="21" t="s">
        <v>24</v>
      </c>
      <c r="H24" s="22" t="s">
        <v>263</v>
      </c>
      <c r="I24" s="23"/>
      <c r="J24" s="24"/>
      <c r="K24" s="15"/>
      <c r="L24" s="15"/>
    </row>
    <row r="25" spans="1:19">
      <c r="F25" s="1"/>
      <c r="G25" s="475" t="s">
        <v>25</v>
      </c>
      <c r="H25" s="475"/>
      <c r="I25" s="139" t="s">
        <v>26</v>
      </c>
      <c r="J25" s="140" t="s">
        <v>27</v>
      </c>
      <c r="K25" s="141" t="s">
        <v>28</v>
      </c>
      <c r="L25" s="141" t="s">
        <v>28</v>
      </c>
    </row>
    <row r="26" spans="1:19">
      <c r="A26" s="471" t="s">
        <v>398</v>
      </c>
      <c r="B26" s="471"/>
      <c r="C26" s="471"/>
      <c r="D26" s="471"/>
      <c r="E26" s="471"/>
      <c r="F26" s="471"/>
      <c r="G26" s="471"/>
      <c r="H26" s="471"/>
      <c r="I26" s="471"/>
      <c r="J26" s="25"/>
      <c r="K26" s="154"/>
      <c r="L26" s="27" t="s">
        <v>29</v>
      </c>
    </row>
    <row r="27" spans="1:19" ht="24" customHeight="1">
      <c r="A27" s="455" t="s">
        <v>30</v>
      </c>
      <c r="B27" s="482"/>
      <c r="C27" s="482"/>
      <c r="D27" s="482"/>
      <c r="E27" s="482"/>
      <c r="F27" s="482"/>
      <c r="G27" s="459" t="s">
        <v>31</v>
      </c>
      <c r="H27" s="461" t="s">
        <v>32</v>
      </c>
      <c r="I27" s="487" t="s">
        <v>33</v>
      </c>
      <c r="J27" s="488"/>
      <c r="K27" s="465" t="s">
        <v>34</v>
      </c>
      <c r="L27" s="467" t="s">
        <v>35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83"/>
      <c r="B28" s="484"/>
      <c r="C28" s="484"/>
      <c r="D28" s="484"/>
      <c r="E28" s="484"/>
      <c r="F28" s="484"/>
      <c r="G28" s="485"/>
      <c r="H28" s="486"/>
      <c r="I28" s="28" t="s">
        <v>36</v>
      </c>
      <c r="J28" s="29" t="s">
        <v>37</v>
      </c>
      <c r="K28" s="476"/>
      <c r="L28" s="477"/>
      <c r="M28" s="1"/>
      <c r="N28" s="1"/>
      <c r="O28" s="1"/>
      <c r="P28" s="1"/>
      <c r="Q28" s="1"/>
      <c r="R28" s="1"/>
      <c r="S28" s="1"/>
    </row>
    <row r="29" spans="1:19" ht="11.25" customHeight="1">
      <c r="A29" s="478" t="s">
        <v>23</v>
      </c>
      <c r="B29" s="479"/>
      <c r="C29" s="479"/>
      <c r="D29" s="479"/>
      <c r="E29" s="479"/>
      <c r="F29" s="480"/>
      <c r="G29" s="155">
        <v>2</v>
      </c>
      <c r="H29" s="156">
        <v>3</v>
      </c>
      <c r="I29" s="157" t="s">
        <v>38</v>
      </c>
      <c r="J29" s="158" t="s">
        <v>39</v>
      </c>
      <c r="K29" s="159">
        <v>6</v>
      </c>
      <c r="L29" s="159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40</v>
      </c>
      <c r="H30" s="39">
        <v>1</v>
      </c>
      <c r="I30" s="40">
        <f>SUM(I31+I42+I61+I82+I89+I109+I131+I150+I160)</f>
        <v>4800</v>
      </c>
      <c r="J30" s="40">
        <f>SUM(J31+J42+J61+J82+J89+J109+J131+J150+J160)</f>
        <v>2200</v>
      </c>
      <c r="K30" s="41">
        <f>SUM(K31+K42+K61+K82+K89+K109+K131+K150+K160)</f>
        <v>857.76</v>
      </c>
      <c r="L30" s="40">
        <f>SUM(L31+L42+L61+L82+L89+L109+L131+L150+L160)</f>
        <v>857.76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41</v>
      </c>
      <c r="H31" s="39">
        <v>2</v>
      </c>
      <c r="I31" s="40">
        <f>SUM(I32+I38)</f>
        <v>200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42</v>
      </c>
      <c r="H32" s="39">
        <v>3</v>
      </c>
      <c r="I32" s="40">
        <f>SUM(I33)</f>
        <v>200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66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42</v>
      </c>
      <c r="H33" s="39">
        <v>4</v>
      </c>
      <c r="I33" s="40">
        <f>SUM(I34+I36)</f>
        <v>200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66"/>
      <c r="R33" s="166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43</v>
      </c>
      <c r="H34" s="39">
        <v>5</v>
      </c>
      <c r="I34" s="41">
        <f>SUM(I35)</f>
        <v>200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66"/>
      <c r="R34" s="166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43</v>
      </c>
      <c r="H35" s="39">
        <v>6</v>
      </c>
      <c r="I35" s="55">
        <v>200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66"/>
      <c r="R35" s="166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44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66"/>
      <c r="R36" s="166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44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66"/>
      <c r="R37" s="166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45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66"/>
      <c r="R38" s="166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45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66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45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66"/>
      <c r="R40" s="166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45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66"/>
      <c r="R41" s="166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46</v>
      </c>
      <c r="H42" s="39">
        <v>13</v>
      </c>
      <c r="I42" s="60">
        <f t="shared" ref="I42:L44" si="2">I43</f>
        <v>4600</v>
      </c>
      <c r="J42" s="61">
        <f t="shared" si="2"/>
        <v>2200</v>
      </c>
      <c r="K42" s="60">
        <f t="shared" si="2"/>
        <v>857.76</v>
      </c>
      <c r="L42" s="60">
        <f t="shared" si="2"/>
        <v>857.76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46</v>
      </c>
      <c r="H43" s="39">
        <v>14</v>
      </c>
      <c r="I43" s="40">
        <f t="shared" si="2"/>
        <v>4600</v>
      </c>
      <c r="J43" s="41">
        <f t="shared" si="2"/>
        <v>2200</v>
      </c>
      <c r="K43" s="40">
        <f t="shared" si="2"/>
        <v>857.76</v>
      </c>
      <c r="L43" s="41">
        <f t="shared" si="2"/>
        <v>857.76</v>
      </c>
      <c r="M43" s="1"/>
      <c r="N43" s="1"/>
      <c r="O43" s="1"/>
      <c r="P43" s="1"/>
      <c r="Q43" s="166"/>
      <c r="R43" s="1"/>
      <c r="S43" s="166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46</v>
      </c>
      <c r="H44" s="39">
        <v>15</v>
      </c>
      <c r="I44" s="40">
        <f t="shared" si="2"/>
        <v>4600</v>
      </c>
      <c r="J44" s="41">
        <f t="shared" si="2"/>
        <v>2200</v>
      </c>
      <c r="K44" s="49">
        <f t="shared" si="2"/>
        <v>857.76</v>
      </c>
      <c r="L44" s="49">
        <f t="shared" si="2"/>
        <v>857.76</v>
      </c>
      <c r="M44" s="1"/>
      <c r="N44" s="1"/>
      <c r="O44" s="1"/>
      <c r="P44" s="1"/>
      <c r="Q44" s="166"/>
      <c r="R44" s="166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46</v>
      </c>
      <c r="H45" s="39">
        <v>16</v>
      </c>
      <c r="I45" s="67">
        <f>SUM(I46:I60)</f>
        <v>4600</v>
      </c>
      <c r="J45" s="67">
        <f>SUM(J46:J60)</f>
        <v>2200</v>
      </c>
      <c r="K45" s="68">
        <f>SUM(K46:K60)</f>
        <v>857.76</v>
      </c>
      <c r="L45" s="68">
        <f>SUM(L46:L60)</f>
        <v>857.76</v>
      </c>
      <c r="M45" s="1"/>
      <c r="N45" s="1"/>
      <c r="O45" s="1"/>
      <c r="P45" s="1"/>
      <c r="Q45" s="166"/>
      <c r="R45" s="166"/>
      <c r="S45" s="1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47</v>
      </c>
      <c r="H46" s="39">
        <v>17</v>
      </c>
      <c r="I46" s="56">
        <v>3400</v>
      </c>
      <c r="J46" s="56">
        <v>1800</v>
      </c>
      <c r="K46" s="56">
        <v>857.76</v>
      </c>
      <c r="L46" s="56">
        <v>857.76</v>
      </c>
      <c r="M46" s="1"/>
      <c r="N46" s="1"/>
      <c r="O46" s="1"/>
      <c r="P46" s="1"/>
      <c r="Q46" s="166"/>
      <c r="R46" s="166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48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66"/>
      <c r="R47" s="166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49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66"/>
      <c r="R48" s="166"/>
      <c r="S48" s="1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50</v>
      </c>
      <c r="H49" s="39">
        <v>20</v>
      </c>
      <c r="I49" s="56">
        <v>500</v>
      </c>
      <c r="J49" s="56">
        <v>200</v>
      </c>
      <c r="K49" s="56">
        <v>0</v>
      </c>
      <c r="L49" s="56">
        <v>0</v>
      </c>
      <c r="M49" s="1"/>
      <c r="N49" s="1"/>
      <c r="O49" s="1"/>
      <c r="P49" s="1"/>
      <c r="Q49" s="166"/>
      <c r="R49" s="166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51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66"/>
      <c r="R50" s="166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52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66"/>
      <c r="R51" s="166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53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66"/>
      <c r="R52" s="166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54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66"/>
      <c r="R53" s="166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55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66"/>
      <c r="R54" s="166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56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66"/>
      <c r="R55" s="166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57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66"/>
      <c r="R56" s="166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58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66"/>
      <c r="R57" s="166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59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66"/>
      <c r="R58" s="166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60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66"/>
      <c r="R59" s="166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61</v>
      </c>
      <c r="H60" s="39">
        <v>31</v>
      </c>
      <c r="I60" s="57">
        <v>700</v>
      </c>
      <c r="J60" s="56">
        <v>200</v>
      </c>
      <c r="K60" s="56">
        <v>0</v>
      </c>
      <c r="L60" s="56">
        <v>0</v>
      </c>
      <c r="M60" s="1"/>
      <c r="N60" s="1"/>
      <c r="O60" s="1"/>
      <c r="P60" s="1"/>
      <c r="Q60" s="166"/>
      <c r="R60" s="166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62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63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66"/>
      <c r="R62" s="1"/>
      <c r="S62" s="166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64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66"/>
      <c r="R63" s="166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64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66"/>
      <c r="R64" s="166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65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66"/>
      <c r="R65" s="166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66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66"/>
      <c r="R66" s="166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67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66"/>
      <c r="R67" s="166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68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66"/>
      <c r="R68" s="166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68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66"/>
      <c r="R69" s="166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65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66"/>
      <c r="R70" s="166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66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66"/>
      <c r="R71" s="166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67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66"/>
      <c r="R72" s="166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69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66"/>
      <c r="R73" s="166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70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66"/>
      <c r="R74" s="166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71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66"/>
      <c r="R75" s="166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72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66"/>
      <c r="R76" s="166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73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66"/>
      <c r="R77" s="166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74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74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74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74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75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76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76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76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77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78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79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80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81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81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81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82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83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84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84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84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85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86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87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88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88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88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89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90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90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90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91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92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93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93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93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94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95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96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96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96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96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97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97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97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97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98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98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98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98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99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100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99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101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102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103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103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103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104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105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106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107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107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108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109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110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110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110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111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111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111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112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113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114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114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115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115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116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117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118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119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119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119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120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121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122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122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122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123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124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125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126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127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128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129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130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131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132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133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134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135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136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137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138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138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139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139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140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141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142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143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143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144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145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146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60" t="s">
        <v>147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148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148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149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150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151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152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152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152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153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153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153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154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155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156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157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158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159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159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159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160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160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161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162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163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164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165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160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166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166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167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167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168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168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168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169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170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171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172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173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174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175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175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176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177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178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179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180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181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182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182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183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184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185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185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186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187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188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188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189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190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191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191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191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192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192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192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193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193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194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195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196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197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175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175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198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177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178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179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180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199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200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200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201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202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203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203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204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205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206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206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207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208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209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209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209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192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192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192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193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193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194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195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210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211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197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175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175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198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177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178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179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212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199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213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213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214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215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216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216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217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218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219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219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220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221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222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222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223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192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192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192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224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224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225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226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227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174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174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175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198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177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178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179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180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199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213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213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214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215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216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216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217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218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219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219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220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228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222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222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222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192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192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192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224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224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225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226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229</v>
      </c>
      <c r="H360" s="39">
        <v>330</v>
      </c>
      <c r="I360" s="89">
        <f>SUM(I30+I176)</f>
        <v>4800</v>
      </c>
      <c r="J360" s="89">
        <f>SUM(J30+J176)</f>
        <v>2200</v>
      </c>
      <c r="K360" s="89">
        <f>SUM(K30+K176)</f>
        <v>857.76</v>
      </c>
      <c r="L360" s="89">
        <f>SUM(L30+L176)</f>
        <v>857.76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45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230</v>
      </c>
      <c r="H362" s="146"/>
      <c r="I362" s="120"/>
      <c r="J362" s="118"/>
      <c r="K362" s="119" t="s">
        <v>231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232</v>
      </c>
      <c r="E363"/>
      <c r="F363"/>
      <c r="G363" s="146"/>
      <c r="H363" s="146"/>
      <c r="I363" s="255" t="s">
        <v>233</v>
      </c>
      <c r="K363" s="481" t="s">
        <v>234</v>
      </c>
      <c r="L363" s="481"/>
      <c r="M363" s="1"/>
      <c r="N363" s="1"/>
      <c r="O363" s="1"/>
      <c r="P363" s="1"/>
      <c r="Q363" s="1"/>
      <c r="R363" s="1"/>
      <c r="S363" s="1"/>
    </row>
    <row r="364" spans="1:19" ht="15.75" customHeight="1">
      <c r="I364" s="162"/>
      <c r="K364" s="162"/>
      <c r="L364" s="16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235</v>
      </c>
      <c r="I365" s="162"/>
      <c r="K365" s="119" t="s">
        <v>236</v>
      </c>
      <c r="L365" s="163"/>
      <c r="M365" s="1"/>
      <c r="N365" s="1"/>
      <c r="O365" s="1"/>
      <c r="P365" s="1"/>
      <c r="Q365" s="1"/>
      <c r="R365" s="1"/>
      <c r="S365" s="1"/>
    </row>
    <row r="366" spans="1:19" ht="26.25" customHeight="1">
      <c r="D366" s="452" t="s">
        <v>237</v>
      </c>
      <c r="E366" s="453"/>
      <c r="F366" s="453"/>
      <c r="G366" s="453"/>
      <c r="H366" s="164"/>
      <c r="I366" s="165" t="s">
        <v>233</v>
      </c>
      <c r="K366" s="481" t="s">
        <v>234</v>
      </c>
      <c r="L366" s="481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4" workbookViewId="0">
      <selection activeCell="O15" sqref="O15"/>
    </sheetView>
  </sheetViews>
  <sheetFormatPr defaultRowHeight="15"/>
  <cols>
    <col min="1" max="2" width="1.85546875" style="363" customWidth="1"/>
    <col min="3" max="3" width="1.5703125" style="363" customWidth="1"/>
    <col min="4" max="4" width="2.28515625" style="363" customWidth="1"/>
    <col min="5" max="5" width="2" style="363" customWidth="1"/>
    <col min="6" max="6" width="2.42578125" style="363" customWidth="1"/>
    <col min="7" max="7" width="35.85546875" style="363" customWidth="1"/>
    <col min="8" max="8" width="3.42578125" style="363" customWidth="1"/>
    <col min="9" max="9" width="11.85546875" style="363" customWidth="1"/>
    <col min="10" max="10" width="12.42578125" style="363" customWidth="1"/>
    <col min="11" max="11" width="13.28515625" style="363" customWidth="1"/>
  </cols>
  <sheetData>
    <row r="1" spans="1:11">
      <c r="A1" s="360"/>
      <c r="B1" s="360"/>
      <c r="C1" s="360"/>
      <c r="D1" s="360"/>
      <c r="E1" s="360"/>
      <c r="F1" s="360"/>
      <c r="G1" s="360"/>
      <c r="H1" s="361" t="s">
        <v>400</v>
      </c>
      <c r="I1" s="362"/>
      <c r="K1" s="360"/>
    </row>
    <row r="2" spans="1:11">
      <c r="A2" s="360"/>
      <c r="B2" s="360"/>
      <c r="C2" s="360"/>
      <c r="D2" s="360"/>
      <c r="E2" s="360"/>
      <c r="F2" s="360"/>
      <c r="G2" s="360"/>
      <c r="H2" s="361" t="s">
        <v>401</v>
      </c>
      <c r="I2" s="362"/>
      <c r="K2" s="360"/>
    </row>
    <row r="3" spans="1:11" ht="15.75">
      <c r="A3" s="360"/>
      <c r="B3" s="360"/>
      <c r="C3" s="360"/>
      <c r="D3" s="360"/>
      <c r="E3" s="360"/>
      <c r="F3" s="360"/>
      <c r="G3" s="360"/>
      <c r="H3" s="361" t="s">
        <v>402</v>
      </c>
      <c r="I3" s="362"/>
      <c r="J3" s="364"/>
      <c r="K3" s="360"/>
    </row>
    <row r="4" spans="1:11" ht="15.75">
      <c r="A4" s="360"/>
      <c r="B4" s="360"/>
      <c r="C4" s="360"/>
      <c r="D4" s="360"/>
      <c r="E4" s="360"/>
      <c r="F4" s="360"/>
      <c r="G4" s="360"/>
      <c r="H4" s="365"/>
      <c r="J4" s="364"/>
      <c r="K4" s="360"/>
    </row>
    <row r="5" spans="1:11">
      <c r="A5" s="360"/>
      <c r="B5" s="366"/>
      <c r="C5" s="366"/>
      <c r="D5" s="366"/>
      <c r="E5" s="366"/>
      <c r="F5" s="360"/>
      <c r="G5" s="493" t="s">
        <v>403</v>
      </c>
      <c r="H5" s="493"/>
      <c r="I5" s="493"/>
      <c r="J5" s="493"/>
      <c r="K5" s="493"/>
    </row>
    <row r="6" spans="1:11">
      <c r="A6" s="360"/>
      <c r="B6" s="366"/>
      <c r="C6" s="366"/>
      <c r="D6" s="366"/>
      <c r="E6" s="366"/>
      <c r="F6" s="360"/>
      <c r="G6" s="494" t="s">
        <v>238</v>
      </c>
      <c r="H6" s="494"/>
      <c r="I6" s="494"/>
      <c r="J6" s="494"/>
      <c r="K6" s="494"/>
    </row>
    <row r="7" spans="1:11">
      <c r="A7" s="366"/>
      <c r="B7" s="366"/>
      <c r="C7" s="366"/>
      <c r="D7" s="366"/>
      <c r="E7" s="367"/>
      <c r="F7" s="367"/>
      <c r="G7" s="495" t="s">
        <v>6</v>
      </c>
      <c r="H7" s="495"/>
      <c r="I7" s="495"/>
      <c r="J7" s="495"/>
      <c r="K7" s="495"/>
    </row>
    <row r="8" spans="1:11">
      <c r="A8" s="366"/>
      <c r="B8" s="366"/>
      <c r="C8" s="366"/>
      <c r="D8" s="366"/>
      <c r="E8" s="366"/>
      <c r="F8" s="368"/>
      <c r="G8" s="496"/>
      <c r="H8" s="496"/>
      <c r="I8" s="492"/>
      <c r="J8" s="492"/>
      <c r="K8" s="492"/>
    </row>
    <row r="9" spans="1:11">
      <c r="A9" s="497" t="s">
        <v>404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</row>
    <row r="10" spans="1:11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11">
      <c r="A11" s="491" t="s">
        <v>405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</row>
    <row r="12" spans="1:11">
      <c r="A12" s="369"/>
      <c r="B12" s="370"/>
      <c r="C12" s="370"/>
      <c r="D12" s="370"/>
      <c r="E12" s="370"/>
      <c r="F12" s="370"/>
      <c r="G12" s="501" t="s">
        <v>441</v>
      </c>
      <c r="H12" s="501"/>
      <c r="I12" s="501"/>
      <c r="J12" s="501"/>
      <c r="K12" s="501"/>
    </row>
    <row r="13" spans="1:11">
      <c r="A13" s="369"/>
      <c r="B13" s="370"/>
      <c r="C13" s="370"/>
      <c r="D13" s="370"/>
      <c r="E13" s="370"/>
      <c r="F13" s="370"/>
      <c r="G13" s="501" t="s">
        <v>443</v>
      </c>
      <c r="H13" s="501"/>
      <c r="I13" s="501"/>
      <c r="J13" s="501"/>
      <c r="K13" s="501"/>
    </row>
    <row r="14" spans="1:11">
      <c r="A14" s="369"/>
      <c r="B14" s="370"/>
      <c r="C14" s="370"/>
      <c r="D14" s="370"/>
      <c r="E14" s="370"/>
      <c r="F14" s="370"/>
      <c r="G14" s="368"/>
      <c r="H14" s="368"/>
      <c r="I14" s="368"/>
      <c r="J14" s="368"/>
      <c r="K14" s="368"/>
    </row>
    <row r="15" spans="1:11">
      <c r="A15" s="491" t="s">
        <v>11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</row>
    <row r="16" spans="1:11">
      <c r="A16" s="368" t="s">
        <v>406</v>
      </c>
      <c r="B16" s="368"/>
      <c r="C16" s="368"/>
      <c r="D16" s="368"/>
      <c r="E16" s="368"/>
      <c r="F16" s="368"/>
      <c r="G16" s="501" t="s">
        <v>468</v>
      </c>
      <c r="H16" s="501"/>
      <c r="I16" s="501"/>
      <c r="J16" s="501"/>
      <c r="K16" s="501"/>
    </row>
    <row r="17" spans="1:11">
      <c r="A17" s="371"/>
      <c r="B17" s="368"/>
      <c r="C17" s="368"/>
      <c r="D17" s="368"/>
      <c r="E17" s="368"/>
      <c r="F17" s="368"/>
      <c r="G17" s="368" t="s">
        <v>442</v>
      </c>
      <c r="H17" s="368"/>
      <c r="I17" s="360"/>
      <c r="J17" s="360"/>
      <c r="K17" s="372"/>
    </row>
    <row r="18" spans="1:11">
      <c r="A18" s="492"/>
      <c r="B18" s="492"/>
      <c r="C18" s="492"/>
      <c r="D18" s="492"/>
      <c r="E18" s="492"/>
      <c r="F18" s="492"/>
      <c r="G18" s="492"/>
      <c r="H18" s="492"/>
      <c r="I18" s="492"/>
      <c r="J18" s="492"/>
      <c r="K18" s="492"/>
    </row>
    <row r="19" spans="1:11">
      <c r="A19" s="371"/>
      <c r="B19" s="368"/>
      <c r="C19" s="368"/>
      <c r="D19" s="368"/>
      <c r="E19" s="368"/>
      <c r="F19" s="368"/>
      <c r="G19" s="368"/>
      <c r="H19" s="368"/>
      <c r="I19" s="373"/>
      <c r="J19" s="374"/>
      <c r="K19" s="375" t="s">
        <v>15</v>
      </c>
    </row>
    <row r="20" spans="1:11">
      <c r="A20" s="371"/>
      <c r="B20" s="368"/>
      <c r="C20" s="368"/>
      <c r="D20" s="368"/>
      <c r="E20" s="368"/>
      <c r="F20" s="368"/>
      <c r="G20" s="368"/>
      <c r="H20" s="368"/>
      <c r="I20" s="376"/>
      <c r="J20" s="376" t="s">
        <v>407</v>
      </c>
      <c r="K20" s="377" t="s">
        <v>20</v>
      </c>
    </row>
    <row r="21" spans="1:11">
      <c r="A21" s="371"/>
      <c r="B21" s="368"/>
      <c r="C21" s="368"/>
      <c r="D21" s="368"/>
      <c r="E21" s="368"/>
      <c r="F21" s="368"/>
      <c r="G21" s="368"/>
      <c r="H21" s="368"/>
      <c r="I21" s="376"/>
      <c r="J21" s="376" t="s">
        <v>17</v>
      </c>
      <c r="K21" s="377"/>
    </row>
    <row r="22" spans="1:11">
      <c r="A22" s="371"/>
      <c r="B22" s="368"/>
      <c r="C22" s="368"/>
      <c r="D22" s="368"/>
      <c r="E22" s="368"/>
      <c r="F22" s="368"/>
      <c r="G22" s="368"/>
      <c r="H22" s="368"/>
      <c r="I22" s="378"/>
      <c r="J22" s="376" t="s">
        <v>19</v>
      </c>
      <c r="K22" s="377"/>
    </row>
    <row r="23" spans="1:11">
      <c r="A23" s="366"/>
      <c r="B23" s="366"/>
      <c r="C23" s="366"/>
      <c r="D23" s="366"/>
      <c r="E23" s="366"/>
      <c r="F23" s="366"/>
      <c r="G23" s="368"/>
      <c r="H23" s="368"/>
      <c r="I23" s="379"/>
      <c r="J23" s="379"/>
      <c r="K23" s="380"/>
    </row>
    <row r="24" spans="1:11">
      <c r="A24" s="366"/>
      <c r="B24" s="366"/>
      <c r="C24" s="366"/>
      <c r="D24" s="366"/>
      <c r="E24" s="366"/>
      <c r="F24" s="366"/>
      <c r="G24" s="381"/>
      <c r="H24" s="368"/>
      <c r="I24" s="379"/>
      <c r="J24" s="379"/>
      <c r="K24" s="378" t="s">
        <v>408</v>
      </c>
    </row>
    <row r="25" spans="1:11" s="360" customFormat="1" ht="12" customHeight="1">
      <c r="A25" s="506" t="s">
        <v>30</v>
      </c>
      <c r="B25" s="507"/>
      <c r="C25" s="507"/>
      <c r="D25" s="507"/>
      <c r="E25" s="507"/>
      <c r="F25" s="507"/>
      <c r="G25" s="506" t="s">
        <v>31</v>
      </c>
      <c r="H25" s="506" t="s">
        <v>409</v>
      </c>
      <c r="I25" s="499" t="s">
        <v>410</v>
      </c>
      <c r="J25" s="500"/>
      <c r="K25" s="500"/>
    </row>
    <row r="26" spans="1:11" s="360" customFormat="1" ht="12" customHeight="1">
      <c r="A26" s="507"/>
      <c r="B26" s="507"/>
      <c r="C26" s="507"/>
      <c r="D26" s="507"/>
      <c r="E26" s="507"/>
      <c r="F26" s="507"/>
      <c r="G26" s="506"/>
      <c r="H26" s="506"/>
      <c r="I26" s="508" t="s">
        <v>255</v>
      </c>
      <c r="J26" s="508"/>
      <c r="K26" s="509"/>
    </row>
    <row r="27" spans="1:11" s="360" customFormat="1" ht="25.5" customHeight="1">
      <c r="A27" s="507"/>
      <c r="B27" s="507"/>
      <c r="C27" s="507"/>
      <c r="D27" s="507"/>
      <c r="E27" s="507"/>
      <c r="F27" s="507"/>
      <c r="G27" s="506"/>
      <c r="H27" s="506"/>
      <c r="I27" s="506" t="s">
        <v>411</v>
      </c>
      <c r="J27" s="506" t="s">
        <v>412</v>
      </c>
      <c r="K27" s="510"/>
    </row>
    <row r="28" spans="1:11" s="360" customFormat="1" ht="38.25" customHeight="1">
      <c r="A28" s="507"/>
      <c r="B28" s="507"/>
      <c r="C28" s="507"/>
      <c r="D28" s="507"/>
      <c r="E28" s="507"/>
      <c r="F28" s="507"/>
      <c r="G28" s="506"/>
      <c r="H28" s="506"/>
      <c r="I28" s="506"/>
      <c r="J28" s="382" t="s">
        <v>413</v>
      </c>
      <c r="K28" s="382" t="s">
        <v>414</v>
      </c>
    </row>
    <row r="29" spans="1:11" s="360" customFormat="1" ht="12" customHeight="1">
      <c r="A29" s="511">
        <v>1</v>
      </c>
      <c r="B29" s="511"/>
      <c r="C29" s="511"/>
      <c r="D29" s="511"/>
      <c r="E29" s="511"/>
      <c r="F29" s="511"/>
      <c r="G29" s="383">
        <v>2</v>
      </c>
      <c r="H29" s="383">
        <v>3</v>
      </c>
      <c r="I29" s="383">
        <v>4</v>
      </c>
      <c r="J29" s="383">
        <v>5</v>
      </c>
      <c r="K29" s="383">
        <v>6</v>
      </c>
    </row>
    <row r="30" spans="1:11" s="360" customFormat="1" ht="12" customHeight="1">
      <c r="A30" s="384">
        <v>2</v>
      </c>
      <c r="B30" s="384"/>
      <c r="C30" s="385"/>
      <c r="D30" s="385"/>
      <c r="E30" s="385"/>
      <c r="F30" s="385"/>
      <c r="G30" s="386" t="s">
        <v>415</v>
      </c>
      <c r="H30" s="387">
        <v>1</v>
      </c>
      <c r="I30" s="388">
        <f>I31+I37+I39+I42+I47+I59+I65+I74+I80</f>
        <v>1729.08</v>
      </c>
      <c r="J30" s="388">
        <f>J31+J37+J39+J42+J47+J59+J65+J74+J80</f>
        <v>651.68000000000006</v>
      </c>
      <c r="K30" s="388">
        <f>K31+K37+K39+K42+K47+K59+K65+K74+K80</f>
        <v>0</v>
      </c>
    </row>
    <row r="31" spans="1:11" s="416" customFormat="1" ht="12" hidden="1" customHeight="1" collapsed="1">
      <c r="A31" s="384">
        <v>2</v>
      </c>
      <c r="B31" s="384">
        <v>1</v>
      </c>
      <c r="C31" s="384"/>
      <c r="D31" s="384"/>
      <c r="E31" s="384"/>
      <c r="F31" s="384"/>
      <c r="G31" s="389" t="s">
        <v>41</v>
      </c>
      <c r="H31" s="387">
        <v>2</v>
      </c>
      <c r="I31" s="388">
        <f>I32+I36</f>
        <v>0</v>
      </c>
      <c r="J31" s="388">
        <f>J32+J36</f>
        <v>0</v>
      </c>
      <c r="K31" s="388">
        <f>K32+K36</f>
        <v>0</v>
      </c>
    </row>
    <row r="32" spans="1:11" s="360" customFormat="1" ht="12" hidden="1" customHeight="1" collapsed="1">
      <c r="A32" s="385">
        <v>2</v>
      </c>
      <c r="B32" s="385">
        <v>1</v>
      </c>
      <c r="C32" s="385">
        <v>1</v>
      </c>
      <c r="D32" s="385"/>
      <c r="E32" s="385"/>
      <c r="F32" s="385"/>
      <c r="G32" s="390" t="s">
        <v>416</v>
      </c>
      <c r="H32" s="383">
        <v>3</v>
      </c>
      <c r="I32" s="391">
        <f>I33+I35</f>
        <v>0</v>
      </c>
      <c r="J32" s="391">
        <f>J33+J35</f>
        <v>0</v>
      </c>
      <c r="K32" s="391">
        <f>K33+K35</f>
        <v>0</v>
      </c>
    </row>
    <row r="33" spans="1:11" s="360" customFormat="1" ht="12" hidden="1" customHeight="1" collapsed="1">
      <c r="A33" s="385">
        <v>2</v>
      </c>
      <c r="B33" s="385">
        <v>1</v>
      </c>
      <c r="C33" s="385">
        <v>1</v>
      </c>
      <c r="D33" s="385">
        <v>1</v>
      </c>
      <c r="E33" s="385">
        <v>1</v>
      </c>
      <c r="F33" s="385">
        <v>1</v>
      </c>
      <c r="G33" s="390" t="s">
        <v>417</v>
      </c>
      <c r="H33" s="383">
        <v>4</v>
      </c>
      <c r="I33" s="391"/>
      <c r="J33" s="391"/>
      <c r="K33" s="391"/>
    </row>
    <row r="34" spans="1:11" s="360" customFormat="1" ht="12" hidden="1" customHeight="1" collapsed="1">
      <c r="A34" s="385"/>
      <c r="B34" s="385"/>
      <c r="C34" s="385"/>
      <c r="D34" s="385"/>
      <c r="E34" s="385"/>
      <c r="F34" s="385"/>
      <c r="G34" s="390" t="s">
        <v>418</v>
      </c>
      <c r="H34" s="383">
        <v>5</v>
      </c>
      <c r="I34" s="391"/>
      <c r="J34" s="391"/>
      <c r="K34" s="391"/>
    </row>
    <row r="35" spans="1:11" s="360" customFormat="1" ht="12" hidden="1" customHeight="1" collapsed="1">
      <c r="A35" s="385">
        <v>2</v>
      </c>
      <c r="B35" s="385">
        <v>1</v>
      </c>
      <c r="C35" s="385">
        <v>1</v>
      </c>
      <c r="D35" s="385">
        <v>1</v>
      </c>
      <c r="E35" s="385">
        <v>2</v>
      </c>
      <c r="F35" s="385">
        <v>1</v>
      </c>
      <c r="G35" s="390" t="s">
        <v>44</v>
      </c>
      <c r="H35" s="383">
        <v>6</v>
      </c>
      <c r="I35" s="391"/>
      <c r="J35" s="391"/>
      <c r="K35" s="391"/>
    </row>
    <row r="36" spans="1:11" s="360" customFormat="1" ht="12" hidden="1" customHeight="1" collapsed="1">
      <c r="A36" s="385">
        <v>2</v>
      </c>
      <c r="B36" s="385">
        <v>1</v>
      </c>
      <c r="C36" s="385">
        <v>2</v>
      </c>
      <c r="D36" s="385"/>
      <c r="E36" s="385"/>
      <c r="F36" s="385"/>
      <c r="G36" s="390" t="s">
        <v>45</v>
      </c>
      <c r="H36" s="383">
        <v>7</v>
      </c>
      <c r="I36" s="391"/>
      <c r="J36" s="391"/>
      <c r="K36" s="391"/>
    </row>
    <row r="37" spans="1:11" s="416" customFormat="1" ht="12" customHeight="1">
      <c r="A37" s="384">
        <v>2</v>
      </c>
      <c r="B37" s="384">
        <v>2</v>
      </c>
      <c r="C37" s="384"/>
      <c r="D37" s="384"/>
      <c r="E37" s="384"/>
      <c r="F37" s="384"/>
      <c r="G37" s="389" t="s">
        <v>419</v>
      </c>
      <c r="H37" s="387">
        <v>8</v>
      </c>
      <c r="I37" s="392">
        <f>I38</f>
        <v>1729.08</v>
      </c>
      <c r="J37" s="392">
        <f>J38</f>
        <v>534.08000000000004</v>
      </c>
      <c r="K37" s="392">
        <f>K38</f>
        <v>0</v>
      </c>
    </row>
    <row r="38" spans="1:11" s="360" customFormat="1" ht="12" customHeight="1">
      <c r="A38" s="385">
        <v>2</v>
      </c>
      <c r="B38" s="385">
        <v>2</v>
      </c>
      <c r="C38" s="385">
        <v>1</v>
      </c>
      <c r="D38" s="385"/>
      <c r="E38" s="385"/>
      <c r="F38" s="385"/>
      <c r="G38" s="390" t="s">
        <v>419</v>
      </c>
      <c r="H38" s="383">
        <v>9</v>
      </c>
      <c r="I38" s="391">
        <v>1729.08</v>
      </c>
      <c r="J38" s="391">
        <v>534.08000000000004</v>
      </c>
      <c r="K38" s="391"/>
    </row>
    <row r="39" spans="1:11" s="416" customFormat="1" ht="12" hidden="1" customHeight="1" collapsed="1">
      <c r="A39" s="384">
        <v>2</v>
      </c>
      <c r="B39" s="384">
        <v>3</v>
      </c>
      <c r="C39" s="384"/>
      <c r="D39" s="384"/>
      <c r="E39" s="384"/>
      <c r="F39" s="384"/>
      <c r="G39" s="389" t="s">
        <v>62</v>
      </c>
      <c r="H39" s="387">
        <v>10</v>
      </c>
      <c r="I39" s="388">
        <f>I40+I41</f>
        <v>0</v>
      </c>
      <c r="J39" s="388">
        <f>J40+J41</f>
        <v>0</v>
      </c>
      <c r="K39" s="388">
        <f>K40+K41</f>
        <v>0</v>
      </c>
    </row>
    <row r="40" spans="1:11" s="360" customFormat="1" ht="12" hidden="1" customHeight="1" collapsed="1">
      <c r="A40" s="385">
        <v>2</v>
      </c>
      <c r="B40" s="385">
        <v>3</v>
      </c>
      <c r="C40" s="385">
        <v>1</v>
      </c>
      <c r="D40" s="385"/>
      <c r="E40" s="385"/>
      <c r="F40" s="385"/>
      <c r="G40" s="390" t="s">
        <v>63</v>
      </c>
      <c r="H40" s="383">
        <v>11</v>
      </c>
      <c r="I40" s="391"/>
      <c r="J40" s="391"/>
      <c r="K40" s="391"/>
    </row>
    <row r="41" spans="1:11" s="360" customFormat="1" ht="12" hidden="1" customHeight="1" collapsed="1">
      <c r="A41" s="385">
        <v>2</v>
      </c>
      <c r="B41" s="385">
        <v>3</v>
      </c>
      <c r="C41" s="385">
        <v>2</v>
      </c>
      <c r="D41" s="385"/>
      <c r="E41" s="385"/>
      <c r="F41" s="385"/>
      <c r="G41" s="390" t="s">
        <v>74</v>
      </c>
      <c r="H41" s="383">
        <v>12</v>
      </c>
      <c r="I41" s="391"/>
      <c r="J41" s="391"/>
      <c r="K41" s="391"/>
    </row>
    <row r="42" spans="1:11" s="416" customFormat="1" ht="12" hidden="1" customHeight="1" collapsed="1">
      <c r="A42" s="384">
        <v>2</v>
      </c>
      <c r="B42" s="384">
        <v>4</v>
      </c>
      <c r="C42" s="384"/>
      <c r="D42" s="384"/>
      <c r="E42" s="384"/>
      <c r="F42" s="384"/>
      <c r="G42" s="389" t="s">
        <v>75</v>
      </c>
      <c r="H42" s="387">
        <v>13</v>
      </c>
      <c r="I42" s="388">
        <f>I43</f>
        <v>0</v>
      </c>
      <c r="J42" s="388">
        <f>J43</f>
        <v>0</v>
      </c>
      <c r="K42" s="388">
        <f>K43</f>
        <v>0</v>
      </c>
    </row>
    <row r="43" spans="1:11" s="360" customFormat="1" ht="12" hidden="1" customHeight="1" collapsed="1">
      <c r="A43" s="385">
        <v>2</v>
      </c>
      <c r="B43" s="385">
        <v>4</v>
      </c>
      <c r="C43" s="385">
        <v>1</v>
      </c>
      <c r="D43" s="385"/>
      <c r="E43" s="385"/>
      <c r="F43" s="385"/>
      <c r="G43" s="390" t="s">
        <v>420</v>
      </c>
      <c r="H43" s="383">
        <v>14</v>
      </c>
      <c r="I43" s="391">
        <f>I44+I45+I46</f>
        <v>0</v>
      </c>
      <c r="J43" s="391">
        <f>J44+J45+J46</f>
        <v>0</v>
      </c>
      <c r="K43" s="391">
        <f>K44+K45+K46</f>
        <v>0</v>
      </c>
    </row>
    <row r="44" spans="1:11" s="360" customFormat="1" ht="12" hidden="1" customHeight="1" collapsed="1">
      <c r="A44" s="385">
        <v>2</v>
      </c>
      <c r="B44" s="385">
        <v>4</v>
      </c>
      <c r="C44" s="385">
        <v>1</v>
      </c>
      <c r="D44" s="385">
        <v>1</v>
      </c>
      <c r="E44" s="385">
        <v>1</v>
      </c>
      <c r="F44" s="385">
        <v>1</v>
      </c>
      <c r="G44" s="390" t="s">
        <v>77</v>
      </c>
      <c r="H44" s="383">
        <v>15</v>
      </c>
      <c r="I44" s="391"/>
      <c r="J44" s="391"/>
      <c r="K44" s="391"/>
    </row>
    <row r="45" spans="1:11" s="360" customFormat="1" ht="12" hidden="1" customHeight="1" collapsed="1">
      <c r="A45" s="385">
        <v>2</v>
      </c>
      <c r="B45" s="385">
        <v>4</v>
      </c>
      <c r="C45" s="385">
        <v>1</v>
      </c>
      <c r="D45" s="385">
        <v>1</v>
      </c>
      <c r="E45" s="385">
        <v>1</v>
      </c>
      <c r="F45" s="385">
        <v>2</v>
      </c>
      <c r="G45" s="390" t="s">
        <v>78</v>
      </c>
      <c r="H45" s="383">
        <v>16</v>
      </c>
      <c r="I45" s="391"/>
      <c r="J45" s="391"/>
      <c r="K45" s="391"/>
    </row>
    <row r="46" spans="1:11" s="360" customFormat="1" ht="12" hidden="1" customHeight="1" collapsed="1">
      <c r="A46" s="385">
        <v>2</v>
      </c>
      <c r="B46" s="385">
        <v>4</v>
      </c>
      <c r="C46" s="385">
        <v>1</v>
      </c>
      <c r="D46" s="385">
        <v>1</v>
      </c>
      <c r="E46" s="385">
        <v>1</v>
      </c>
      <c r="F46" s="385">
        <v>3</v>
      </c>
      <c r="G46" s="390" t="s">
        <v>79</v>
      </c>
      <c r="H46" s="383">
        <v>17</v>
      </c>
      <c r="I46" s="391"/>
      <c r="J46" s="391"/>
      <c r="K46" s="391"/>
    </row>
    <row r="47" spans="1:11" s="416" customFormat="1" ht="12" hidden="1" customHeight="1" collapsed="1">
      <c r="A47" s="384">
        <v>2</v>
      </c>
      <c r="B47" s="384">
        <v>5</v>
      </c>
      <c r="C47" s="384"/>
      <c r="D47" s="384"/>
      <c r="E47" s="384"/>
      <c r="F47" s="384"/>
      <c r="G47" s="389" t="s">
        <v>80</v>
      </c>
      <c r="H47" s="387">
        <v>18</v>
      </c>
      <c r="I47" s="388">
        <f>I48+I51+I54</f>
        <v>0</v>
      </c>
      <c r="J47" s="388">
        <f>J48+J51+J54</f>
        <v>0</v>
      </c>
      <c r="K47" s="388">
        <f>K48+K51+K54</f>
        <v>0</v>
      </c>
    </row>
    <row r="48" spans="1:11" s="360" customFormat="1" ht="12" hidden="1" customHeight="1" collapsed="1">
      <c r="A48" s="385">
        <v>2</v>
      </c>
      <c r="B48" s="385">
        <v>5</v>
      </c>
      <c r="C48" s="385">
        <v>1</v>
      </c>
      <c r="D48" s="385"/>
      <c r="E48" s="385"/>
      <c r="F48" s="385"/>
      <c r="G48" s="390" t="s">
        <v>81</v>
      </c>
      <c r="H48" s="383">
        <v>19</v>
      </c>
      <c r="I48" s="391">
        <f>I49+I50</f>
        <v>0</v>
      </c>
      <c r="J48" s="391">
        <f>J49+J50</f>
        <v>0</v>
      </c>
      <c r="K48" s="391">
        <f>K49+K50</f>
        <v>0</v>
      </c>
    </row>
    <row r="49" spans="1:11" s="360" customFormat="1" ht="24" hidden="1" customHeight="1" collapsed="1">
      <c r="A49" s="385">
        <v>2</v>
      </c>
      <c r="B49" s="385">
        <v>5</v>
      </c>
      <c r="C49" s="385">
        <v>1</v>
      </c>
      <c r="D49" s="385">
        <v>1</v>
      </c>
      <c r="E49" s="385">
        <v>1</v>
      </c>
      <c r="F49" s="385">
        <v>1</v>
      </c>
      <c r="G49" s="390" t="s">
        <v>82</v>
      </c>
      <c r="H49" s="383">
        <v>20</v>
      </c>
      <c r="I49" s="391"/>
      <c r="J49" s="391"/>
      <c r="K49" s="391"/>
    </row>
    <row r="50" spans="1:11" s="360" customFormat="1" ht="12" hidden="1" customHeight="1" collapsed="1">
      <c r="A50" s="385">
        <v>2</v>
      </c>
      <c r="B50" s="385">
        <v>5</v>
      </c>
      <c r="C50" s="385">
        <v>1</v>
      </c>
      <c r="D50" s="385">
        <v>1</v>
      </c>
      <c r="E50" s="385">
        <v>1</v>
      </c>
      <c r="F50" s="385">
        <v>2</v>
      </c>
      <c r="G50" s="390" t="s">
        <v>83</v>
      </c>
      <c r="H50" s="383">
        <v>21</v>
      </c>
      <c r="I50" s="391"/>
      <c r="J50" s="391"/>
      <c r="K50" s="391"/>
    </row>
    <row r="51" spans="1:11" s="360" customFormat="1" ht="12" hidden="1" customHeight="1" collapsed="1">
      <c r="A51" s="385">
        <v>2</v>
      </c>
      <c r="B51" s="385">
        <v>5</v>
      </c>
      <c r="C51" s="385">
        <v>2</v>
      </c>
      <c r="D51" s="385"/>
      <c r="E51" s="385"/>
      <c r="F51" s="385"/>
      <c r="G51" s="390" t="s">
        <v>84</v>
      </c>
      <c r="H51" s="383">
        <v>22</v>
      </c>
      <c r="I51" s="391">
        <f>I52+I53</f>
        <v>0</v>
      </c>
      <c r="J51" s="391">
        <f>J52+J53</f>
        <v>0</v>
      </c>
      <c r="K51" s="391">
        <f>K52+K53</f>
        <v>0</v>
      </c>
    </row>
    <row r="52" spans="1:11" s="360" customFormat="1" ht="24" hidden="1" customHeight="1" collapsed="1">
      <c r="A52" s="385">
        <v>2</v>
      </c>
      <c r="B52" s="385">
        <v>5</v>
      </c>
      <c r="C52" s="385">
        <v>2</v>
      </c>
      <c r="D52" s="385">
        <v>1</v>
      </c>
      <c r="E52" s="385">
        <v>1</v>
      </c>
      <c r="F52" s="385">
        <v>1</v>
      </c>
      <c r="G52" s="390" t="s">
        <v>85</v>
      </c>
      <c r="H52" s="383">
        <v>23</v>
      </c>
      <c r="I52" s="391"/>
      <c r="J52" s="391"/>
      <c r="K52" s="391"/>
    </row>
    <row r="53" spans="1:11" s="360" customFormat="1" ht="12" hidden="1" customHeight="1" collapsed="1">
      <c r="A53" s="385">
        <v>2</v>
      </c>
      <c r="B53" s="385">
        <v>5</v>
      </c>
      <c r="C53" s="385">
        <v>2</v>
      </c>
      <c r="D53" s="385">
        <v>1</v>
      </c>
      <c r="E53" s="385">
        <v>1</v>
      </c>
      <c r="F53" s="385">
        <v>2</v>
      </c>
      <c r="G53" s="390" t="s">
        <v>421</v>
      </c>
      <c r="H53" s="383">
        <v>24</v>
      </c>
      <c r="I53" s="391"/>
      <c r="J53" s="391"/>
      <c r="K53" s="391"/>
    </row>
    <row r="54" spans="1:11" s="360" customFormat="1" ht="12" hidden="1" customHeight="1" collapsed="1">
      <c r="A54" s="385">
        <v>2</v>
      </c>
      <c r="B54" s="385">
        <v>5</v>
      </c>
      <c r="C54" s="385">
        <v>3</v>
      </c>
      <c r="D54" s="385"/>
      <c r="E54" s="385"/>
      <c r="F54" s="385"/>
      <c r="G54" s="390" t="s">
        <v>87</v>
      </c>
      <c r="H54" s="383">
        <v>25</v>
      </c>
      <c r="I54" s="391">
        <f>I55+I56+I57+I58</f>
        <v>0</v>
      </c>
      <c r="J54" s="391">
        <f>J55+J56+J57+J58</f>
        <v>0</v>
      </c>
      <c r="K54" s="391">
        <f>K55+K56+K57+K58</f>
        <v>0</v>
      </c>
    </row>
    <row r="55" spans="1:11" s="360" customFormat="1" ht="24" hidden="1" customHeight="1" collapsed="1">
      <c r="A55" s="385">
        <v>2</v>
      </c>
      <c r="B55" s="385">
        <v>5</v>
      </c>
      <c r="C55" s="385">
        <v>3</v>
      </c>
      <c r="D55" s="385">
        <v>1</v>
      </c>
      <c r="E55" s="385">
        <v>1</v>
      </c>
      <c r="F55" s="385">
        <v>1</v>
      </c>
      <c r="G55" s="390" t="s">
        <v>88</v>
      </c>
      <c r="H55" s="383">
        <v>26</v>
      </c>
      <c r="I55" s="391"/>
      <c r="J55" s="391"/>
      <c r="K55" s="391"/>
    </row>
    <row r="56" spans="1:11" s="360" customFormat="1" ht="12" hidden="1" customHeight="1" collapsed="1">
      <c r="A56" s="385">
        <v>2</v>
      </c>
      <c r="B56" s="385">
        <v>5</v>
      </c>
      <c r="C56" s="385">
        <v>3</v>
      </c>
      <c r="D56" s="385">
        <v>1</v>
      </c>
      <c r="E56" s="385">
        <v>1</v>
      </c>
      <c r="F56" s="385">
        <v>2</v>
      </c>
      <c r="G56" s="390" t="s">
        <v>89</v>
      </c>
      <c r="H56" s="383">
        <v>27</v>
      </c>
      <c r="I56" s="391"/>
      <c r="J56" s="391"/>
      <c r="K56" s="391"/>
    </row>
    <row r="57" spans="1:11" s="360" customFormat="1" ht="24" hidden="1" customHeight="1" collapsed="1">
      <c r="A57" s="385">
        <v>2</v>
      </c>
      <c r="B57" s="385">
        <v>5</v>
      </c>
      <c r="C57" s="385">
        <v>3</v>
      </c>
      <c r="D57" s="385">
        <v>2</v>
      </c>
      <c r="E57" s="385">
        <v>1</v>
      </c>
      <c r="F57" s="385">
        <v>1</v>
      </c>
      <c r="G57" s="393" t="s">
        <v>90</v>
      </c>
      <c r="H57" s="383">
        <v>28</v>
      </c>
      <c r="I57" s="391"/>
      <c r="J57" s="391"/>
      <c r="K57" s="391"/>
    </row>
    <row r="58" spans="1:11" s="360" customFormat="1" ht="12" hidden="1" customHeight="1" collapsed="1">
      <c r="A58" s="385">
        <v>2</v>
      </c>
      <c r="B58" s="385">
        <v>5</v>
      </c>
      <c r="C58" s="385">
        <v>3</v>
      </c>
      <c r="D58" s="385">
        <v>2</v>
      </c>
      <c r="E58" s="385">
        <v>1</v>
      </c>
      <c r="F58" s="385">
        <v>2</v>
      </c>
      <c r="G58" s="393" t="s">
        <v>91</v>
      </c>
      <c r="H58" s="383">
        <v>29</v>
      </c>
      <c r="I58" s="391"/>
      <c r="J58" s="391"/>
      <c r="K58" s="391"/>
    </row>
    <row r="59" spans="1:11" s="416" customFormat="1" ht="12" hidden="1" customHeight="1" collapsed="1">
      <c r="A59" s="384">
        <v>2</v>
      </c>
      <c r="B59" s="384">
        <v>6</v>
      </c>
      <c r="C59" s="384"/>
      <c r="D59" s="384"/>
      <c r="E59" s="384"/>
      <c r="F59" s="384"/>
      <c r="G59" s="389" t="s">
        <v>92</v>
      </c>
      <c r="H59" s="387">
        <v>30</v>
      </c>
      <c r="I59" s="388">
        <f>I60+I61+I62+I63+I64</f>
        <v>0</v>
      </c>
      <c r="J59" s="388">
        <f>J60+J61+J62+J63+J64</f>
        <v>0</v>
      </c>
      <c r="K59" s="388">
        <f>K60+K61+K62+K63+K64</f>
        <v>0</v>
      </c>
    </row>
    <row r="60" spans="1:11" s="360" customFormat="1" ht="12" hidden="1" customHeight="1" collapsed="1">
      <c r="A60" s="385">
        <v>2</v>
      </c>
      <c r="B60" s="385">
        <v>6</v>
      </c>
      <c r="C60" s="385">
        <v>1</v>
      </c>
      <c r="D60" s="385"/>
      <c r="E60" s="385"/>
      <c r="F60" s="385"/>
      <c r="G60" s="390" t="s">
        <v>422</v>
      </c>
      <c r="H60" s="383">
        <v>31</v>
      </c>
      <c r="I60" s="391"/>
      <c r="J60" s="391"/>
      <c r="K60" s="391"/>
    </row>
    <row r="61" spans="1:11" s="360" customFormat="1" ht="12" hidden="1" customHeight="1" collapsed="1">
      <c r="A61" s="385">
        <v>2</v>
      </c>
      <c r="B61" s="385">
        <v>6</v>
      </c>
      <c r="C61" s="385">
        <v>2</v>
      </c>
      <c r="D61" s="385"/>
      <c r="E61" s="385"/>
      <c r="F61" s="385"/>
      <c r="G61" s="390" t="s">
        <v>423</v>
      </c>
      <c r="H61" s="383">
        <v>32</v>
      </c>
      <c r="I61" s="391"/>
      <c r="J61" s="391"/>
      <c r="K61" s="391"/>
    </row>
    <row r="62" spans="1:11" s="360" customFormat="1" ht="12" hidden="1" customHeight="1" collapsed="1">
      <c r="A62" s="385">
        <v>2</v>
      </c>
      <c r="B62" s="385">
        <v>6</v>
      </c>
      <c r="C62" s="385">
        <v>3</v>
      </c>
      <c r="D62" s="385"/>
      <c r="E62" s="385"/>
      <c r="F62" s="385"/>
      <c r="G62" s="390" t="s">
        <v>424</v>
      </c>
      <c r="H62" s="383">
        <v>33</v>
      </c>
      <c r="I62" s="391"/>
      <c r="J62" s="391"/>
      <c r="K62" s="391"/>
    </row>
    <row r="63" spans="1:11" s="360" customFormat="1" ht="24" hidden="1" customHeight="1" collapsed="1">
      <c r="A63" s="385">
        <v>2</v>
      </c>
      <c r="B63" s="385">
        <v>6</v>
      </c>
      <c r="C63" s="385">
        <v>4</v>
      </c>
      <c r="D63" s="385"/>
      <c r="E63" s="385"/>
      <c r="F63" s="385"/>
      <c r="G63" s="390" t="s">
        <v>98</v>
      </c>
      <c r="H63" s="383">
        <v>34</v>
      </c>
      <c r="I63" s="391"/>
      <c r="J63" s="391"/>
      <c r="K63" s="391"/>
    </row>
    <row r="64" spans="1:11" s="360" customFormat="1" ht="24" hidden="1" customHeight="1" collapsed="1">
      <c r="A64" s="385">
        <v>2</v>
      </c>
      <c r="B64" s="385">
        <v>6</v>
      </c>
      <c r="C64" s="385">
        <v>5</v>
      </c>
      <c r="D64" s="385"/>
      <c r="E64" s="385"/>
      <c r="F64" s="385"/>
      <c r="G64" s="390" t="s">
        <v>101</v>
      </c>
      <c r="H64" s="383">
        <v>35</v>
      </c>
      <c r="I64" s="391"/>
      <c r="J64" s="391"/>
      <c r="K64" s="391"/>
    </row>
    <row r="65" spans="1:11" s="360" customFormat="1" ht="12" customHeight="1">
      <c r="A65" s="384">
        <v>2</v>
      </c>
      <c r="B65" s="384">
        <v>7</v>
      </c>
      <c r="C65" s="385"/>
      <c r="D65" s="385"/>
      <c r="E65" s="385"/>
      <c r="F65" s="385"/>
      <c r="G65" s="389" t="s">
        <v>102</v>
      </c>
      <c r="H65" s="387">
        <v>36</v>
      </c>
      <c r="I65" s="388">
        <f>I66+I69+I73</f>
        <v>0</v>
      </c>
      <c r="J65" s="388">
        <f>J66+J69+J73</f>
        <v>117.6</v>
      </c>
      <c r="K65" s="388">
        <f>K66+K69+K73</f>
        <v>0</v>
      </c>
    </row>
    <row r="66" spans="1:11" s="360" customFormat="1" ht="12" hidden="1" customHeight="1" collapsed="1">
      <c r="A66" s="385">
        <v>2</v>
      </c>
      <c r="B66" s="385">
        <v>7</v>
      </c>
      <c r="C66" s="385">
        <v>1</v>
      </c>
      <c r="D66" s="385"/>
      <c r="E66" s="385"/>
      <c r="F66" s="385"/>
      <c r="G66" s="394" t="s">
        <v>425</v>
      </c>
      <c r="H66" s="383">
        <v>37</v>
      </c>
      <c r="I66" s="391">
        <f>I67+I68</f>
        <v>0</v>
      </c>
      <c r="J66" s="391">
        <f>J67+J68</f>
        <v>0</v>
      </c>
      <c r="K66" s="391">
        <f>K67+K68</f>
        <v>0</v>
      </c>
    </row>
    <row r="67" spans="1:11" s="360" customFormat="1" ht="12" hidden="1" customHeight="1" collapsed="1">
      <c r="A67" s="385">
        <v>2</v>
      </c>
      <c r="B67" s="385">
        <v>7</v>
      </c>
      <c r="C67" s="385">
        <v>1</v>
      </c>
      <c r="D67" s="385">
        <v>1</v>
      </c>
      <c r="E67" s="385">
        <v>1</v>
      </c>
      <c r="F67" s="385">
        <v>1</v>
      </c>
      <c r="G67" s="394" t="s">
        <v>104</v>
      </c>
      <c r="H67" s="383">
        <v>38</v>
      </c>
      <c r="I67" s="391"/>
      <c r="J67" s="391"/>
      <c r="K67" s="391"/>
    </row>
    <row r="68" spans="1:11" s="360" customFormat="1" ht="12" hidden="1" customHeight="1" collapsed="1">
      <c r="A68" s="385">
        <v>2</v>
      </c>
      <c r="B68" s="385">
        <v>7</v>
      </c>
      <c r="C68" s="385">
        <v>1</v>
      </c>
      <c r="D68" s="385">
        <v>1</v>
      </c>
      <c r="E68" s="385">
        <v>1</v>
      </c>
      <c r="F68" s="385">
        <v>2</v>
      </c>
      <c r="G68" s="394" t="s">
        <v>105</v>
      </c>
      <c r="H68" s="383">
        <v>39</v>
      </c>
      <c r="I68" s="391"/>
      <c r="J68" s="391"/>
      <c r="K68" s="391"/>
    </row>
    <row r="69" spans="1:11" s="360" customFormat="1" ht="12" hidden="1" customHeight="1" collapsed="1">
      <c r="A69" s="385">
        <v>2</v>
      </c>
      <c r="B69" s="385">
        <v>7</v>
      </c>
      <c r="C69" s="385">
        <v>2</v>
      </c>
      <c r="D69" s="385"/>
      <c r="E69" s="385"/>
      <c r="F69" s="385"/>
      <c r="G69" s="390" t="s">
        <v>426</v>
      </c>
      <c r="H69" s="383">
        <v>40</v>
      </c>
      <c r="I69" s="391">
        <f>I70+I71+I72</f>
        <v>0</v>
      </c>
      <c r="J69" s="391">
        <f>J70+J71+J72</f>
        <v>0</v>
      </c>
      <c r="K69" s="391">
        <f>K70+K71+K72</f>
        <v>0</v>
      </c>
    </row>
    <row r="70" spans="1:11" s="360" customFormat="1" ht="12" hidden="1" customHeight="1" collapsed="1">
      <c r="A70" s="385">
        <v>2</v>
      </c>
      <c r="B70" s="385">
        <v>7</v>
      </c>
      <c r="C70" s="385">
        <v>2</v>
      </c>
      <c r="D70" s="385">
        <v>1</v>
      </c>
      <c r="E70" s="385">
        <v>1</v>
      </c>
      <c r="F70" s="385">
        <v>1</v>
      </c>
      <c r="G70" s="390" t="s">
        <v>427</v>
      </c>
      <c r="H70" s="383">
        <v>41</v>
      </c>
      <c r="I70" s="391"/>
      <c r="J70" s="391"/>
      <c r="K70" s="391"/>
    </row>
    <row r="71" spans="1:11" s="360" customFormat="1" ht="12" hidden="1" customHeight="1" collapsed="1">
      <c r="A71" s="385">
        <v>2</v>
      </c>
      <c r="B71" s="385">
        <v>7</v>
      </c>
      <c r="C71" s="385">
        <v>2</v>
      </c>
      <c r="D71" s="385">
        <v>1</v>
      </c>
      <c r="E71" s="385">
        <v>1</v>
      </c>
      <c r="F71" s="385">
        <v>2</v>
      </c>
      <c r="G71" s="390" t="s">
        <v>428</v>
      </c>
      <c r="H71" s="383">
        <v>42</v>
      </c>
      <c r="I71" s="391"/>
      <c r="J71" s="391"/>
      <c r="K71" s="391"/>
    </row>
    <row r="72" spans="1:11" s="360" customFormat="1" ht="12" hidden="1" customHeight="1" collapsed="1">
      <c r="A72" s="385">
        <v>2</v>
      </c>
      <c r="B72" s="385">
        <v>7</v>
      </c>
      <c r="C72" s="385">
        <v>2</v>
      </c>
      <c r="D72" s="385">
        <v>2</v>
      </c>
      <c r="E72" s="385">
        <v>1</v>
      </c>
      <c r="F72" s="385">
        <v>1</v>
      </c>
      <c r="G72" s="390" t="s">
        <v>110</v>
      </c>
      <c r="H72" s="383">
        <v>43</v>
      </c>
      <c r="I72" s="391"/>
      <c r="J72" s="391"/>
      <c r="K72" s="391"/>
    </row>
    <row r="73" spans="1:11" s="360" customFormat="1" ht="12" customHeight="1">
      <c r="A73" s="385">
        <v>2</v>
      </c>
      <c r="B73" s="385">
        <v>7</v>
      </c>
      <c r="C73" s="385">
        <v>3</v>
      </c>
      <c r="D73" s="385"/>
      <c r="E73" s="385"/>
      <c r="F73" s="385"/>
      <c r="G73" s="390" t="s">
        <v>111</v>
      </c>
      <c r="H73" s="383">
        <v>44</v>
      </c>
      <c r="I73" s="391"/>
      <c r="J73" s="391">
        <v>117.6</v>
      </c>
      <c r="K73" s="391"/>
    </row>
    <row r="74" spans="1:11" s="416" customFormat="1" ht="12" hidden="1" customHeight="1" collapsed="1">
      <c r="A74" s="384">
        <v>2</v>
      </c>
      <c r="B74" s="384">
        <v>8</v>
      </c>
      <c r="C74" s="384"/>
      <c r="D74" s="384"/>
      <c r="E74" s="384"/>
      <c r="F74" s="384"/>
      <c r="G74" s="389" t="s">
        <v>429</v>
      </c>
      <c r="H74" s="387">
        <v>45</v>
      </c>
      <c r="I74" s="388">
        <f>I75+I79</f>
        <v>0</v>
      </c>
      <c r="J74" s="388">
        <f>J75+J79</f>
        <v>0</v>
      </c>
      <c r="K74" s="388">
        <f>K75+K79</f>
        <v>0</v>
      </c>
    </row>
    <row r="75" spans="1:11" s="360" customFormat="1" ht="12" hidden="1" customHeight="1" collapsed="1">
      <c r="A75" s="385">
        <v>2</v>
      </c>
      <c r="B75" s="385">
        <v>8</v>
      </c>
      <c r="C75" s="385">
        <v>1</v>
      </c>
      <c r="D75" s="385">
        <v>1</v>
      </c>
      <c r="E75" s="385"/>
      <c r="F75" s="385"/>
      <c r="G75" s="390" t="s">
        <v>115</v>
      </c>
      <c r="H75" s="383">
        <v>46</v>
      </c>
      <c r="I75" s="391">
        <f>I76+I77+I78</f>
        <v>0</v>
      </c>
      <c r="J75" s="391">
        <f>J76+J77+J78</f>
        <v>0</v>
      </c>
      <c r="K75" s="391">
        <f>K76+K77+K78</f>
        <v>0</v>
      </c>
    </row>
    <row r="76" spans="1:11" s="360" customFormat="1" ht="12" hidden="1" customHeight="1" collapsed="1">
      <c r="A76" s="385">
        <v>2</v>
      </c>
      <c r="B76" s="385">
        <v>8</v>
      </c>
      <c r="C76" s="385">
        <v>1</v>
      </c>
      <c r="D76" s="385">
        <v>1</v>
      </c>
      <c r="E76" s="385">
        <v>1</v>
      </c>
      <c r="F76" s="385">
        <v>1</v>
      </c>
      <c r="G76" s="390" t="s">
        <v>430</v>
      </c>
      <c r="H76" s="383">
        <v>47</v>
      </c>
      <c r="I76" s="391"/>
      <c r="J76" s="391"/>
      <c r="K76" s="391"/>
    </row>
    <row r="77" spans="1:11" s="360" customFormat="1" ht="12" hidden="1" customHeight="1" collapsed="1">
      <c r="A77" s="385">
        <v>2</v>
      </c>
      <c r="B77" s="385">
        <v>8</v>
      </c>
      <c r="C77" s="385">
        <v>1</v>
      </c>
      <c r="D77" s="385">
        <v>1</v>
      </c>
      <c r="E77" s="385">
        <v>1</v>
      </c>
      <c r="F77" s="385">
        <v>2</v>
      </c>
      <c r="G77" s="390" t="s">
        <v>431</v>
      </c>
      <c r="H77" s="383">
        <v>48</v>
      </c>
      <c r="I77" s="391"/>
      <c r="J77" s="391"/>
      <c r="K77" s="391"/>
    </row>
    <row r="78" spans="1:11" s="360" customFormat="1" ht="12" hidden="1" customHeight="1" collapsed="1">
      <c r="A78" s="385">
        <v>2</v>
      </c>
      <c r="B78" s="385">
        <v>8</v>
      </c>
      <c r="C78" s="385">
        <v>1</v>
      </c>
      <c r="D78" s="385">
        <v>1</v>
      </c>
      <c r="E78" s="385">
        <v>1</v>
      </c>
      <c r="F78" s="385">
        <v>3</v>
      </c>
      <c r="G78" s="393" t="s">
        <v>118</v>
      </c>
      <c r="H78" s="383">
        <v>49</v>
      </c>
      <c r="I78" s="391"/>
      <c r="J78" s="391"/>
      <c r="K78" s="391"/>
    </row>
    <row r="79" spans="1:11" s="360" customFormat="1" ht="12" hidden="1" customHeight="1" collapsed="1">
      <c r="A79" s="385">
        <v>2</v>
      </c>
      <c r="B79" s="385">
        <v>8</v>
      </c>
      <c r="C79" s="385">
        <v>1</v>
      </c>
      <c r="D79" s="385">
        <v>2</v>
      </c>
      <c r="E79" s="385"/>
      <c r="F79" s="385"/>
      <c r="G79" s="390" t="s">
        <v>119</v>
      </c>
      <c r="H79" s="383">
        <v>50</v>
      </c>
      <c r="I79" s="391"/>
      <c r="J79" s="391"/>
      <c r="K79" s="391"/>
    </row>
    <row r="80" spans="1:11" s="416" customFormat="1" ht="36" hidden="1" customHeight="1" collapsed="1">
      <c r="A80" s="395">
        <v>2</v>
      </c>
      <c r="B80" s="395">
        <v>9</v>
      </c>
      <c r="C80" s="395"/>
      <c r="D80" s="395"/>
      <c r="E80" s="395"/>
      <c r="F80" s="395"/>
      <c r="G80" s="389" t="s">
        <v>432</v>
      </c>
      <c r="H80" s="387">
        <v>51</v>
      </c>
      <c r="I80" s="388"/>
      <c r="J80" s="388"/>
      <c r="K80" s="388"/>
    </row>
    <row r="81" spans="1:11" s="416" customFormat="1" ht="48" hidden="1" customHeight="1" collapsed="1">
      <c r="A81" s="384">
        <v>3</v>
      </c>
      <c r="B81" s="384"/>
      <c r="C81" s="384"/>
      <c r="D81" s="384"/>
      <c r="E81" s="384"/>
      <c r="F81" s="384"/>
      <c r="G81" s="389" t="s">
        <v>433</v>
      </c>
      <c r="H81" s="387">
        <v>52</v>
      </c>
      <c r="I81" s="388">
        <f>I82+I88+I89</f>
        <v>0</v>
      </c>
      <c r="J81" s="388">
        <f>J82+J88+J89</f>
        <v>0</v>
      </c>
      <c r="K81" s="388">
        <f>K82+K88+K89</f>
        <v>0</v>
      </c>
    </row>
    <row r="82" spans="1:11" s="416" customFormat="1" ht="24" hidden="1" customHeight="1" collapsed="1">
      <c r="A82" s="384">
        <v>3</v>
      </c>
      <c r="B82" s="384">
        <v>1</v>
      </c>
      <c r="C82" s="384"/>
      <c r="D82" s="384"/>
      <c r="E82" s="384"/>
      <c r="F82" s="384"/>
      <c r="G82" s="389" t="s">
        <v>135</v>
      </c>
      <c r="H82" s="387">
        <v>53</v>
      </c>
      <c r="I82" s="388">
        <f>I83+I84+I85+I86+I87</f>
        <v>0</v>
      </c>
      <c r="J82" s="388">
        <f>J83+J84+J85+J86+J87</f>
        <v>0</v>
      </c>
      <c r="K82" s="388">
        <f>K83+K84+K85+K86+K87</f>
        <v>0</v>
      </c>
    </row>
    <row r="83" spans="1:11" s="360" customFormat="1" ht="24" hidden="1" customHeight="1" collapsed="1">
      <c r="A83" s="396">
        <v>3</v>
      </c>
      <c r="B83" s="396">
        <v>1</v>
      </c>
      <c r="C83" s="396">
        <v>1</v>
      </c>
      <c r="D83" s="397"/>
      <c r="E83" s="397"/>
      <c r="F83" s="397"/>
      <c r="G83" s="390" t="s">
        <v>434</v>
      </c>
      <c r="H83" s="383">
        <v>54</v>
      </c>
      <c r="I83" s="391"/>
      <c r="J83" s="391"/>
      <c r="K83" s="391"/>
    </row>
    <row r="84" spans="1:11" s="360" customFormat="1" ht="12" hidden="1" customHeight="1" collapsed="1">
      <c r="A84" s="396">
        <v>3</v>
      </c>
      <c r="B84" s="396">
        <v>1</v>
      </c>
      <c r="C84" s="396">
        <v>2</v>
      </c>
      <c r="D84" s="396"/>
      <c r="E84" s="397"/>
      <c r="F84" s="397"/>
      <c r="G84" s="393" t="s">
        <v>153</v>
      </c>
      <c r="H84" s="383">
        <v>55</v>
      </c>
      <c r="I84" s="391"/>
      <c r="J84" s="391"/>
      <c r="K84" s="391"/>
    </row>
    <row r="85" spans="1:11" s="360" customFormat="1" ht="12" hidden="1" customHeight="1" collapsed="1">
      <c r="A85" s="396">
        <v>3</v>
      </c>
      <c r="B85" s="396">
        <v>1</v>
      </c>
      <c r="C85" s="396">
        <v>3</v>
      </c>
      <c r="D85" s="396"/>
      <c r="E85" s="396"/>
      <c r="F85" s="396"/>
      <c r="G85" s="393" t="s">
        <v>158</v>
      </c>
      <c r="H85" s="383">
        <v>56</v>
      </c>
      <c r="I85" s="391"/>
      <c r="J85" s="391"/>
      <c r="K85" s="391"/>
    </row>
    <row r="86" spans="1:11" s="360" customFormat="1" ht="12" hidden="1" customHeight="1" collapsed="1">
      <c r="A86" s="396">
        <v>3</v>
      </c>
      <c r="B86" s="396">
        <v>1</v>
      </c>
      <c r="C86" s="396">
        <v>4</v>
      </c>
      <c r="D86" s="396"/>
      <c r="E86" s="396"/>
      <c r="F86" s="396"/>
      <c r="G86" s="393" t="s">
        <v>167</v>
      </c>
      <c r="H86" s="383">
        <v>57</v>
      </c>
      <c r="I86" s="391"/>
      <c r="J86" s="391"/>
      <c r="K86" s="391"/>
    </row>
    <row r="87" spans="1:11" s="360" customFormat="1" ht="24" hidden="1" customHeight="1" collapsed="1">
      <c r="A87" s="396">
        <v>3</v>
      </c>
      <c r="B87" s="396">
        <v>1</v>
      </c>
      <c r="C87" s="396">
        <v>5</v>
      </c>
      <c r="D87" s="396"/>
      <c r="E87" s="396"/>
      <c r="F87" s="396"/>
      <c r="G87" s="393" t="s">
        <v>435</v>
      </c>
      <c r="H87" s="383">
        <v>58</v>
      </c>
      <c r="I87" s="391"/>
      <c r="J87" s="391"/>
      <c r="K87" s="391"/>
    </row>
    <row r="88" spans="1:11" s="416" customFormat="1" ht="24.75" hidden="1" customHeight="1" collapsed="1">
      <c r="A88" s="397">
        <v>3</v>
      </c>
      <c r="B88" s="397">
        <v>2</v>
      </c>
      <c r="C88" s="397"/>
      <c r="D88" s="397"/>
      <c r="E88" s="397"/>
      <c r="F88" s="397"/>
      <c r="G88" s="398" t="s">
        <v>436</v>
      </c>
      <c r="H88" s="387">
        <v>59</v>
      </c>
      <c r="I88" s="388"/>
      <c r="J88" s="388"/>
      <c r="K88" s="388"/>
    </row>
    <row r="89" spans="1:11" s="416" customFormat="1" ht="24" hidden="1" customHeight="1" collapsed="1">
      <c r="A89" s="397">
        <v>3</v>
      </c>
      <c r="B89" s="397">
        <v>3</v>
      </c>
      <c r="C89" s="397"/>
      <c r="D89" s="397"/>
      <c r="E89" s="397"/>
      <c r="F89" s="397"/>
      <c r="G89" s="398" t="s">
        <v>210</v>
      </c>
      <c r="H89" s="387">
        <v>60</v>
      </c>
      <c r="I89" s="388"/>
      <c r="J89" s="388"/>
      <c r="K89" s="388"/>
    </row>
    <row r="90" spans="1:11" s="416" customFormat="1" ht="12" customHeight="1">
      <c r="A90" s="384"/>
      <c r="B90" s="384"/>
      <c r="C90" s="384"/>
      <c r="D90" s="384"/>
      <c r="E90" s="384"/>
      <c r="F90" s="384"/>
      <c r="G90" s="389" t="s">
        <v>437</v>
      </c>
      <c r="H90" s="387">
        <v>61</v>
      </c>
      <c r="I90" s="388">
        <f>I30+I81</f>
        <v>1729.08</v>
      </c>
      <c r="J90" s="388">
        <f>J30+J81</f>
        <v>651.68000000000006</v>
      </c>
      <c r="K90" s="388">
        <f>K30+K81</f>
        <v>0</v>
      </c>
    </row>
    <row r="91" spans="1:11" s="360" customFormat="1" ht="9" customHeight="1">
      <c r="A91" s="399"/>
      <c r="B91" s="399"/>
      <c r="C91" s="399"/>
      <c r="D91" s="400"/>
      <c r="E91" s="400"/>
      <c r="F91" s="400"/>
      <c r="G91" s="400"/>
      <c r="H91" s="366"/>
      <c r="I91" s="367"/>
      <c r="J91" s="367"/>
      <c r="K91" s="401"/>
    </row>
    <row r="92" spans="1:11" s="360" customFormat="1" ht="12" customHeight="1">
      <c r="A92" s="367" t="s">
        <v>438</v>
      </c>
      <c r="H92" s="402"/>
      <c r="I92" s="403"/>
    </row>
    <row r="93" spans="1:11" s="360" customFormat="1">
      <c r="H93" s="404"/>
      <c r="I93" s="363"/>
      <c r="J93" s="363"/>
      <c r="K93" s="363"/>
    </row>
    <row r="94" spans="1:11" s="360" customFormat="1">
      <c r="A94" s="405" t="s">
        <v>230</v>
      </c>
      <c r="B94" s="406"/>
      <c r="C94" s="406"/>
      <c r="D94" s="406"/>
      <c r="E94" s="406"/>
      <c r="F94" s="406"/>
      <c r="G94" s="406"/>
      <c r="H94" s="407"/>
      <c r="I94" s="408"/>
      <c r="J94" s="408"/>
      <c r="K94" s="409" t="s">
        <v>231</v>
      </c>
    </row>
    <row r="95" spans="1:11" s="360" customFormat="1" ht="12" customHeight="1">
      <c r="A95" s="496" t="s">
        <v>439</v>
      </c>
      <c r="B95" s="503"/>
      <c r="C95" s="503"/>
      <c r="D95" s="503"/>
      <c r="E95" s="503"/>
      <c r="F95" s="503"/>
      <c r="G95" s="503"/>
      <c r="H95" s="404"/>
      <c r="I95" s="410" t="s">
        <v>233</v>
      </c>
      <c r="J95" s="410"/>
      <c r="K95" s="411" t="s">
        <v>234</v>
      </c>
    </row>
    <row r="96" spans="1:11" s="360" customFormat="1" ht="12" customHeight="1">
      <c r="A96" s="367"/>
      <c r="B96" s="367"/>
      <c r="C96" s="412"/>
      <c r="D96" s="367"/>
      <c r="E96" s="367"/>
      <c r="F96" s="502"/>
      <c r="G96" s="503"/>
      <c r="H96" s="404"/>
      <c r="I96" s="413"/>
      <c r="J96" s="414"/>
      <c r="K96" s="414"/>
    </row>
    <row r="97" spans="1:11" s="360" customFormat="1">
      <c r="A97" s="405" t="s">
        <v>235</v>
      </c>
      <c r="B97" s="405"/>
      <c r="C97" s="405"/>
      <c r="D97" s="405"/>
      <c r="E97" s="405"/>
      <c r="F97" s="405"/>
      <c r="G97" s="405"/>
      <c r="H97" s="404"/>
      <c r="I97" s="408"/>
      <c r="J97" s="408"/>
      <c r="K97" s="409" t="s">
        <v>236</v>
      </c>
    </row>
    <row r="98" spans="1:11" s="360" customFormat="1" ht="24.75" customHeight="1">
      <c r="A98" s="504" t="s">
        <v>440</v>
      </c>
      <c r="B98" s="505"/>
      <c r="C98" s="505"/>
      <c r="D98" s="505"/>
      <c r="E98" s="505"/>
      <c r="F98" s="505"/>
      <c r="G98" s="505"/>
      <c r="H98" s="407"/>
      <c r="I98" s="410" t="s">
        <v>233</v>
      </c>
      <c r="J98" s="415"/>
      <c r="K98" s="415" t="s">
        <v>234</v>
      </c>
    </row>
  </sheetData>
  <mergeCells count="22">
    <mergeCell ref="I26:K26"/>
    <mergeCell ref="I27:I28"/>
    <mergeCell ref="J27:K27"/>
    <mergeCell ref="A29:F29"/>
    <mergeCell ref="A95:G95"/>
    <mergeCell ref="F96:G96"/>
    <mergeCell ref="A98:G98"/>
    <mergeCell ref="A25:F28"/>
    <mergeCell ref="G25:G28"/>
    <mergeCell ref="H25:H28"/>
    <mergeCell ref="I25:K25"/>
    <mergeCell ref="G12:K12"/>
    <mergeCell ref="G13:K13"/>
    <mergeCell ref="A15:K15"/>
    <mergeCell ref="G16:K16"/>
    <mergeCell ref="A18:K18"/>
    <mergeCell ref="A11:K11"/>
    <mergeCell ref="G5:K5"/>
    <mergeCell ref="G6:K6"/>
    <mergeCell ref="G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workbookViewId="0">
      <selection activeCell="Q5" sqref="Q5"/>
    </sheetView>
  </sheetViews>
  <sheetFormatPr defaultRowHeight="15"/>
  <cols>
    <col min="1" max="1" width="9.28515625" style="167" customWidth="1"/>
    <col min="2" max="2" width="35.85546875" style="167" customWidth="1"/>
    <col min="3" max="3" width="8.42578125" style="167" customWidth="1"/>
    <col min="4" max="4" width="7.42578125" style="167" customWidth="1"/>
    <col min="5" max="5" width="7.7109375" style="167" customWidth="1"/>
    <col min="6" max="7" width="7.85546875" style="167" customWidth="1"/>
    <col min="8" max="8" width="8.28515625" style="167" customWidth="1"/>
  </cols>
  <sheetData>
    <row r="2" spans="1:8">
      <c r="E2" s="532" t="s">
        <v>244</v>
      </c>
      <c r="F2" s="532"/>
      <c r="G2" s="532"/>
      <c r="H2" s="532"/>
    </row>
    <row r="3" spans="1:8">
      <c r="A3" s="168"/>
      <c r="E3" s="532" t="s">
        <v>245</v>
      </c>
      <c r="F3" s="532"/>
      <c r="G3" s="532"/>
      <c r="H3" s="532"/>
    </row>
    <row r="4" spans="1:8">
      <c r="E4" s="532" t="s">
        <v>246</v>
      </c>
      <c r="F4" s="532"/>
      <c r="G4" s="532"/>
      <c r="H4" s="532"/>
    </row>
    <row r="5" spans="1:8">
      <c r="E5" s="532" t="s">
        <v>247</v>
      </c>
      <c r="F5" s="532"/>
      <c r="G5" s="532"/>
      <c r="H5" s="532"/>
    </row>
    <row r="6" spans="1:8">
      <c r="A6" s="169"/>
      <c r="B6" s="169"/>
      <c r="C6" s="169"/>
      <c r="D6" s="169"/>
      <c r="E6" s="532" t="s">
        <v>248</v>
      </c>
      <c r="F6" s="532"/>
      <c r="G6" s="532"/>
      <c r="H6" s="532"/>
    </row>
    <row r="7" spans="1:8">
      <c r="A7" s="169"/>
      <c r="B7" s="169"/>
      <c r="C7" s="169"/>
      <c r="D7" s="169"/>
      <c r="F7" s="170"/>
      <c r="G7" s="170"/>
      <c r="H7" s="170"/>
    </row>
    <row r="8" spans="1:8">
      <c r="A8" s="169"/>
      <c r="B8" s="187" t="s">
        <v>249</v>
      </c>
      <c r="C8" s="169"/>
      <c r="D8" s="169"/>
      <c r="E8" s="169"/>
      <c r="F8" s="169"/>
      <c r="G8" s="169"/>
      <c r="H8" s="169"/>
    </row>
    <row r="9" spans="1:8">
      <c r="A9" s="517" t="s">
        <v>250</v>
      </c>
      <c r="B9" s="516"/>
      <c r="C9" s="517"/>
      <c r="D9" s="517"/>
      <c r="E9" s="172"/>
      <c r="F9" s="172"/>
      <c r="G9" s="172"/>
      <c r="H9" s="172"/>
    </row>
    <row r="11" spans="1:8">
      <c r="A11" s="521" t="s">
        <v>251</v>
      </c>
      <c r="B11" s="521"/>
      <c r="C11" s="521"/>
      <c r="D11" s="521"/>
      <c r="E11" s="521"/>
      <c r="F11" s="521"/>
      <c r="G11" s="521"/>
      <c r="H11" s="521"/>
    </row>
    <row r="12" spans="1:8">
      <c r="B12" s="168"/>
      <c r="C12" s="168"/>
      <c r="D12" s="168"/>
      <c r="E12" s="168"/>
      <c r="F12" s="168"/>
      <c r="G12" s="168"/>
      <c r="H12" s="168"/>
    </row>
    <row r="13" spans="1:8">
      <c r="B13" s="173"/>
      <c r="C13" s="173"/>
      <c r="D13" s="169"/>
      <c r="E13" s="169"/>
      <c r="F13" s="522" t="s">
        <v>252</v>
      </c>
      <c r="G13" s="522"/>
      <c r="H13" s="522"/>
    </row>
    <row r="14" spans="1:8">
      <c r="A14" s="169"/>
      <c r="B14" s="169"/>
      <c r="C14" s="523"/>
      <c r="D14" s="523"/>
      <c r="E14" s="523"/>
      <c r="F14" s="174"/>
      <c r="G14" s="524" t="s">
        <v>253</v>
      </c>
      <c r="H14" s="524"/>
    </row>
    <row r="15" spans="1:8">
      <c r="A15" s="525" t="s">
        <v>30</v>
      </c>
      <c r="B15" s="525" t="s">
        <v>31</v>
      </c>
      <c r="C15" s="528" t="s">
        <v>254</v>
      </c>
      <c r="D15" s="531" t="s">
        <v>255</v>
      </c>
      <c r="E15" s="531"/>
      <c r="F15" s="531"/>
      <c r="G15" s="531"/>
      <c r="H15" s="531"/>
    </row>
    <row r="16" spans="1:8">
      <c r="A16" s="526"/>
      <c r="B16" s="526"/>
      <c r="C16" s="529"/>
      <c r="D16" s="519" t="s">
        <v>256</v>
      </c>
      <c r="E16" s="519" t="s">
        <v>257</v>
      </c>
      <c r="F16" s="519" t="s">
        <v>258</v>
      </c>
      <c r="G16" s="519" t="s">
        <v>259</v>
      </c>
      <c r="H16" s="519" t="s">
        <v>260</v>
      </c>
    </row>
    <row r="17" spans="1:8">
      <c r="A17" s="526"/>
      <c r="B17" s="526"/>
      <c r="C17" s="529"/>
      <c r="D17" s="519"/>
      <c r="E17" s="519"/>
      <c r="F17" s="519"/>
      <c r="G17" s="519"/>
      <c r="H17" s="520"/>
    </row>
    <row r="18" spans="1:8">
      <c r="A18" s="526"/>
      <c r="B18" s="526"/>
      <c r="C18" s="529"/>
      <c r="D18" s="519"/>
      <c r="E18" s="519"/>
      <c r="F18" s="519"/>
      <c r="G18" s="519"/>
      <c r="H18" s="520"/>
    </row>
    <row r="19" spans="1:8">
      <c r="A19" s="527"/>
      <c r="B19" s="527"/>
      <c r="C19" s="530"/>
      <c r="D19" s="175" t="s">
        <v>242</v>
      </c>
      <c r="E19" s="175" t="s">
        <v>261</v>
      </c>
      <c r="F19" s="175" t="s">
        <v>262</v>
      </c>
      <c r="G19" s="175" t="s">
        <v>263</v>
      </c>
      <c r="H19" s="176" t="s">
        <v>264</v>
      </c>
    </row>
    <row r="20" spans="1:8">
      <c r="A20" s="177" t="s">
        <v>265</v>
      </c>
      <c r="B20" s="178" t="s">
        <v>42</v>
      </c>
      <c r="C20" s="179">
        <f t="shared" ref="C20:C27" si="0">(D20+E20+F20+G20+H20)</f>
        <v>0</v>
      </c>
      <c r="D20" s="177"/>
      <c r="E20" s="177"/>
      <c r="F20" s="177"/>
      <c r="G20" s="177"/>
      <c r="H20" s="177"/>
    </row>
    <row r="21" spans="1:8">
      <c r="A21" s="177"/>
      <c r="B21" s="178" t="s">
        <v>266</v>
      </c>
      <c r="C21" s="179"/>
      <c r="D21" s="177"/>
      <c r="E21" s="177"/>
      <c r="F21" s="177"/>
      <c r="G21" s="177"/>
      <c r="H21" s="177"/>
    </row>
    <row r="22" spans="1:8">
      <c r="A22" s="177"/>
      <c r="B22" s="178" t="s">
        <v>267</v>
      </c>
      <c r="C22" s="179">
        <f t="shared" si="0"/>
        <v>0</v>
      </c>
      <c r="D22" s="177"/>
      <c r="E22" s="177"/>
      <c r="F22" s="177"/>
      <c r="G22" s="177"/>
      <c r="H22" s="177"/>
    </row>
    <row r="23" spans="1:8">
      <c r="A23" s="177" t="s">
        <v>268</v>
      </c>
      <c r="B23" s="178" t="s">
        <v>269</v>
      </c>
      <c r="C23" s="179">
        <f t="shared" si="0"/>
        <v>0</v>
      </c>
      <c r="D23" s="177"/>
      <c r="E23" s="177"/>
      <c r="F23" s="177"/>
      <c r="G23" s="177"/>
      <c r="H23" s="177"/>
    </row>
    <row r="24" spans="1:8">
      <c r="A24" s="177" t="s">
        <v>270</v>
      </c>
      <c r="B24" s="178" t="s">
        <v>271</v>
      </c>
      <c r="C24" s="179">
        <f t="shared" si="0"/>
        <v>534.08000000000004</v>
      </c>
      <c r="D24" s="180">
        <f>(D25+D26+D27+D28+D34+D35)</f>
        <v>533.5</v>
      </c>
      <c r="E24" s="180">
        <f t="shared" ref="E24:H24" si="1">(E25+E26+E27+E28+E34+E35)</f>
        <v>0</v>
      </c>
      <c r="F24" s="180">
        <f t="shared" si="1"/>
        <v>0.57999999999999996</v>
      </c>
      <c r="G24" s="180">
        <f t="shared" si="1"/>
        <v>0</v>
      </c>
      <c r="H24" s="180">
        <f t="shared" si="1"/>
        <v>0</v>
      </c>
    </row>
    <row r="25" spans="1:8">
      <c r="A25" s="177" t="s">
        <v>272</v>
      </c>
      <c r="B25" s="181" t="s">
        <v>47</v>
      </c>
      <c r="C25" s="179">
        <f t="shared" si="0"/>
        <v>0</v>
      </c>
      <c r="D25" s="177"/>
      <c r="E25" s="177"/>
      <c r="F25" s="177"/>
      <c r="G25" s="177"/>
      <c r="H25" s="177"/>
    </row>
    <row r="26" spans="1:8">
      <c r="A26" s="177" t="s">
        <v>273</v>
      </c>
      <c r="B26" s="181" t="s">
        <v>274</v>
      </c>
      <c r="C26" s="179">
        <f t="shared" si="0"/>
        <v>74.790000000000006</v>
      </c>
      <c r="D26" s="177">
        <v>74.790000000000006</v>
      </c>
      <c r="E26" s="177"/>
      <c r="F26" s="177"/>
      <c r="G26" s="177"/>
      <c r="H26" s="177"/>
    </row>
    <row r="27" spans="1:8">
      <c r="A27" s="177" t="s">
        <v>275</v>
      </c>
      <c r="B27" s="181" t="s">
        <v>276</v>
      </c>
      <c r="C27" s="179">
        <f t="shared" si="0"/>
        <v>0.57999999999999996</v>
      </c>
      <c r="D27" s="177">
        <v>0</v>
      </c>
      <c r="E27" s="177"/>
      <c r="F27" s="177">
        <v>0.57999999999999996</v>
      </c>
      <c r="G27" s="177"/>
      <c r="H27" s="177"/>
    </row>
    <row r="28" spans="1:8">
      <c r="A28" s="182" t="s">
        <v>277</v>
      </c>
      <c r="B28" s="181" t="s">
        <v>58</v>
      </c>
      <c r="C28" s="179">
        <f>(D28+E28+F28+G28+H28)</f>
        <v>111.44</v>
      </c>
      <c r="D28" s="180">
        <f>(D30+D31+D32+D33)</f>
        <v>111.44</v>
      </c>
      <c r="E28" s="180">
        <f>(E30+E31+E32+E33)</f>
        <v>0</v>
      </c>
      <c r="F28" s="180">
        <f>(F30+F31+F32+F33)</f>
        <v>0</v>
      </c>
      <c r="G28" s="180">
        <f>(G30+G31+G32+G33)</f>
        <v>0</v>
      </c>
      <c r="H28" s="180">
        <f>(H30+H31+H32+H33)</f>
        <v>0</v>
      </c>
    </row>
    <row r="29" spans="1:8">
      <c r="A29" s="182"/>
      <c r="B29" s="178" t="s">
        <v>266</v>
      </c>
      <c r="C29" s="179"/>
      <c r="D29" s="180"/>
      <c r="E29" s="180"/>
      <c r="F29" s="180"/>
      <c r="G29" s="180"/>
      <c r="H29" s="180"/>
    </row>
    <row r="30" spans="1:8">
      <c r="A30" s="182"/>
      <c r="B30" s="181" t="s">
        <v>278</v>
      </c>
      <c r="C30" s="179">
        <f t="shared" ref="C30:C39" si="2">(D30+E30+F30+G30+H30)</f>
        <v>0</v>
      </c>
      <c r="D30" s="180">
        <v>0</v>
      </c>
      <c r="E30" s="180"/>
      <c r="F30" s="180"/>
      <c r="G30" s="180"/>
      <c r="H30" s="180"/>
    </row>
    <row r="31" spans="1:8">
      <c r="A31" s="182"/>
      <c r="B31" s="181" t="s">
        <v>279</v>
      </c>
      <c r="C31" s="179">
        <f t="shared" si="2"/>
        <v>92.3</v>
      </c>
      <c r="D31" s="180">
        <v>92.3</v>
      </c>
      <c r="E31" s="180"/>
      <c r="F31" s="180"/>
      <c r="G31" s="180"/>
      <c r="H31" s="180"/>
    </row>
    <row r="32" spans="1:8">
      <c r="A32" s="182"/>
      <c r="B32" s="181" t="s">
        <v>280</v>
      </c>
      <c r="C32" s="179">
        <f t="shared" si="2"/>
        <v>19.14</v>
      </c>
      <c r="D32" s="180">
        <v>19.14</v>
      </c>
      <c r="E32" s="180"/>
      <c r="F32" s="180"/>
      <c r="G32" s="180"/>
      <c r="H32" s="180"/>
    </row>
    <row r="33" spans="1:8">
      <c r="A33" s="182"/>
      <c r="B33" s="181" t="s">
        <v>281</v>
      </c>
      <c r="C33" s="179">
        <f t="shared" si="2"/>
        <v>0</v>
      </c>
      <c r="D33" s="180"/>
      <c r="E33" s="180"/>
      <c r="F33" s="180"/>
      <c r="G33" s="180"/>
      <c r="H33" s="180"/>
    </row>
    <row r="34" spans="1:8" ht="24">
      <c r="A34" s="182" t="s">
        <v>282</v>
      </c>
      <c r="B34" s="181" t="s">
        <v>59</v>
      </c>
      <c r="C34" s="179">
        <f t="shared" si="2"/>
        <v>81.069999999999993</v>
      </c>
      <c r="D34" s="177">
        <v>81.069999999999993</v>
      </c>
      <c r="E34" s="177"/>
      <c r="F34" s="177"/>
      <c r="G34" s="177"/>
      <c r="H34" s="177"/>
    </row>
    <row r="35" spans="1:8">
      <c r="A35" s="177" t="s">
        <v>283</v>
      </c>
      <c r="B35" s="181" t="s">
        <v>61</v>
      </c>
      <c r="C35" s="179">
        <f t="shared" si="2"/>
        <v>266.2</v>
      </c>
      <c r="D35" s="180">
        <v>266.2</v>
      </c>
      <c r="E35" s="180"/>
      <c r="F35" s="180"/>
      <c r="G35" s="180"/>
      <c r="H35" s="180"/>
    </row>
    <row r="36" spans="1:8">
      <c r="A36" s="177" t="s">
        <v>284</v>
      </c>
      <c r="B36" s="183" t="s">
        <v>112</v>
      </c>
      <c r="C36" s="179">
        <f t="shared" si="2"/>
        <v>117.6</v>
      </c>
      <c r="D36" s="177">
        <v>117.6</v>
      </c>
      <c r="E36" s="177"/>
      <c r="F36" s="177"/>
      <c r="G36" s="177"/>
      <c r="H36" s="177"/>
    </row>
    <row r="37" spans="1:8">
      <c r="A37" s="182"/>
      <c r="B37" s="178"/>
      <c r="C37" s="179">
        <f t="shared" si="2"/>
        <v>0</v>
      </c>
      <c r="D37" s="177"/>
      <c r="E37" s="177"/>
      <c r="F37" s="177"/>
      <c r="G37" s="177"/>
      <c r="H37" s="177"/>
    </row>
    <row r="38" spans="1:8">
      <c r="A38" s="177"/>
      <c r="B38" s="178"/>
      <c r="C38" s="179">
        <f t="shared" si="2"/>
        <v>0</v>
      </c>
      <c r="D38" s="177"/>
      <c r="E38" s="177"/>
      <c r="F38" s="177"/>
      <c r="G38" s="177"/>
      <c r="H38" s="177"/>
    </row>
    <row r="39" spans="1:8">
      <c r="A39" s="184"/>
      <c r="B39" s="185" t="s">
        <v>285</v>
      </c>
      <c r="C39" s="179">
        <f t="shared" si="2"/>
        <v>651.68000000000006</v>
      </c>
      <c r="D39" s="179">
        <f>(D20+D23+D24+D36+D37+D38)</f>
        <v>651.1</v>
      </c>
      <c r="E39" s="179">
        <f>(E20+E23+E24+E36+E37+E38)</f>
        <v>0</v>
      </c>
      <c r="F39" s="179">
        <f>(F20+F23+F24+F36+F37+F38)</f>
        <v>0.57999999999999996</v>
      </c>
      <c r="G39" s="179">
        <f>(G20+G23+G24+G36+G37+G38)</f>
        <v>0</v>
      </c>
      <c r="H39" s="179">
        <f>(H20+H23+H24+H36+H37+H38)</f>
        <v>0</v>
      </c>
    </row>
    <row r="41" spans="1:8">
      <c r="A41" s="186" t="s">
        <v>230</v>
      </c>
      <c r="B41" s="169"/>
      <c r="C41" s="514"/>
      <c r="D41" s="514"/>
      <c r="E41" s="169"/>
      <c r="F41" s="515" t="s">
        <v>231</v>
      </c>
      <c r="G41" s="514"/>
      <c r="H41" s="514"/>
    </row>
    <row r="42" spans="1:8">
      <c r="C42" s="516" t="s">
        <v>286</v>
      </c>
      <c r="D42" s="516"/>
      <c r="E42" s="517" t="s">
        <v>287</v>
      </c>
      <c r="F42" s="517"/>
      <c r="G42" s="517"/>
      <c r="H42" s="517"/>
    </row>
    <row r="43" spans="1:8">
      <c r="C43" s="172"/>
      <c r="D43" s="172"/>
      <c r="E43" s="172"/>
      <c r="F43" s="172"/>
      <c r="G43" s="172"/>
      <c r="H43" s="172"/>
    </row>
    <row r="44" spans="1:8">
      <c r="A44" s="512" t="s">
        <v>288</v>
      </c>
      <c r="B44" s="513"/>
      <c r="C44" s="514"/>
      <c r="D44" s="514"/>
      <c r="E44" s="169"/>
      <c r="F44" s="515" t="s">
        <v>236</v>
      </c>
      <c r="G44" s="514"/>
      <c r="H44" s="514"/>
    </row>
    <row r="45" spans="1:8">
      <c r="B45" s="169"/>
      <c r="C45" s="516" t="s">
        <v>286</v>
      </c>
      <c r="D45" s="516"/>
      <c r="E45" s="517" t="s">
        <v>287</v>
      </c>
      <c r="F45" s="517"/>
      <c r="G45" s="517"/>
      <c r="H45" s="517"/>
    </row>
    <row r="46" spans="1:8">
      <c r="B46" s="169"/>
      <c r="C46" s="172"/>
      <c r="D46" s="172"/>
      <c r="E46" s="172"/>
      <c r="F46" s="172"/>
      <c r="G46" s="518"/>
      <c r="H46" s="518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46:H46"/>
    <mergeCell ref="F16:F18"/>
    <mergeCell ref="G16:G18"/>
    <mergeCell ref="H16:H18"/>
    <mergeCell ref="C41:D41"/>
    <mergeCell ref="F41:H41"/>
    <mergeCell ref="C42:D42"/>
    <mergeCell ref="E42:H42"/>
    <mergeCell ref="A44:B44"/>
    <mergeCell ref="C44:D44"/>
    <mergeCell ref="F44:H44"/>
    <mergeCell ref="C45:D45"/>
    <mergeCell ref="E45:H45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opLeftCell="A10" workbookViewId="0">
      <selection activeCell="N15" sqref="N15"/>
    </sheetView>
  </sheetViews>
  <sheetFormatPr defaultRowHeight="15"/>
  <cols>
    <col min="1" max="1" width="6.42578125" style="417" customWidth="1"/>
    <col min="2" max="2" width="13.7109375" style="417" customWidth="1"/>
    <col min="3" max="3" width="11.5703125" style="417" customWidth="1"/>
    <col min="4" max="4" width="9.140625" style="417" customWidth="1"/>
    <col min="5" max="5" width="7.140625" style="417" customWidth="1"/>
    <col min="6" max="6" width="13.7109375" style="417" customWidth="1"/>
    <col min="7" max="7" width="10" style="417" customWidth="1"/>
    <col min="8" max="8" width="13.5703125" style="417" customWidth="1"/>
  </cols>
  <sheetData>
    <row r="2" spans="1:8">
      <c r="A2" s="543" t="s">
        <v>249</v>
      </c>
      <c r="B2" s="543"/>
      <c r="C2" s="543"/>
      <c r="D2" s="543"/>
      <c r="E2" s="543"/>
      <c r="F2" s="543"/>
      <c r="G2" s="543"/>
      <c r="H2" s="543"/>
    </row>
    <row r="3" spans="1:8">
      <c r="A3" s="544" t="s">
        <v>250</v>
      </c>
      <c r="B3" s="544"/>
      <c r="C3" s="544"/>
      <c r="D3" s="544"/>
      <c r="E3" s="544"/>
      <c r="F3" s="544"/>
      <c r="G3" s="544"/>
      <c r="H3" s="544"/>
    </row>
    <row r="6" spans="1:8">
      <c r="A6" s="545" t="s">
        <v>444</v>
      </c>
      <c r="B6" s="545"/>
      <c r="C6" s="545"/>
      <c r="D6" s="545"/>
      <c r="E6" s="545"/>
      <c r="F6" s="545"/>
      <c r="G6" s="545"/>
      <c r="H6" s="545"/>
    </row>
    <row r="9" spans="1:8" ht="15.75">
      <c r="A9" s="546" t="s">
        <v>445</v>
      </c>
      <c r="B9" s="546"/>
      <c r="C9" s="546"/>
      <c r="D9" s="546"/>
      <c r="E9" s="546"/>
      <c r="F9" s="546"/>
      <c r="G9" s="546"/>
      <c r="H9" s="546"/>
    </row>
    <row r="10" spans="1:8">
      <c r="D10" s="418"/>
    </row>
    <row r="11" spans="1:8">
      <c r="C11" s="545" t="s">
        <v>464</v>
      </c>
      <c r="D11" s="545"/>
      <c r="E11" s="545"/>
      <c r="F11" s="545"/>
    </row>
    <row r="12" spans="1:8">
      <c r="B12" s="542"/>
      <c r="C12" s="542"/>
      <c r="D12" s="542"/>
      <c r="E12" s="542"/>
      <c r="F12" s="542"/>
      <c r="G12" s="542"/>
    </row>
    <row r="14" spans="1:8">
      <c r="A14" s="534" t="s">
        <v>446</v>
      </c>
      <c r="B14" s="534"/>
      <c r="C14" s="419" t="s">
        <v>447</v>
      </c>
      <c r="D14" s="420"/>
      <c r="E14" s="420"/>
      <c r="F14" s="420"/>
      <c r="G14" s="420"/>
      <c r="H14" s="420"/>
    </row>
    <row r="15" spans="1:8">
      <c r="A15" s="537" t="s">
        <v>448</v>
      </c>
      <c r="B15" s="537"/>
      <c r="C15" s="537"/>
      <c r="D15" s="537"/>
      <c r="E15" s="537"/>
      <c r="F15" s="537"/>
      <c r="G15" s="537"/>
      <c r="H15" s="537"/>
    </row>
    <row r="16" spans="1:8" ht="28.5">
      <c r="A16" s="421" t="s">
        <v>449</v>
      </c>
      <c r="B16" s="421" t="s">
        <v>450</v>
      </c>
      <c r="C16" s="538" t="s">
        <v>451</v>
      </c>
      <c r="D16" s="539"/>
      <c r="E16" s="540"/>
      <c r="F16" s="421" t="s">
        <v>452</v>
      </c>
      <c r="G16" s="422" t="s">
        <v>453</v>
      </c>
      <c r="H16" s="422" t="s">
        <v>454</v>
      </c>
    </row>
    <row r="17" spans="1:8">
      <c r="A17" s="423">
        <v>1</v>
      </c>
      <c r="B17" s="424" t="s">
        <v>262</v>
      </c>
      <c r="C17" s="541" t="s">
        <v>455</v>
      </c>
      <c r="D17" s="541"/>
      <c r="E17" s="541"/>
      <c r="F17" s="425" t="s">
        <v>456</v>
      </c>
      <c r="G17" s="426">
        <v>1</v>
      </c>
      <c r="H17" s="427">
        <v>0.57999999999999996</v>
      </c>
    </row>
    <row r="18" spans="1:8">
      <c r="A18" s="423">
        <v>2</v>
      </c>
      <c r="B18" s="424" t="s">
        <v>262</v>
      </c>
      <c r="C18" s="541" t="s">
        <v>457</v>
      </c>
      <c r="D18" s="541"/>
      <c r="E18" s="541"/>
      <c r="F18" s="425" t="s">
        <v>456</v>
      </c>
      <c r="G18" s="426">
        <v>1</v>
      </c>
      <c r="H18" s="427">
        <v>24827.99</v>
      </c>
    </row>
    <row r="19" spans="1:8">
      <c r="A19" s="423">
        <v>3</v>
      </c>
      <c r="B19" s="424" t="s">
        <v>262</v>
      </c>
      <c r="C19" s="541" t="s">
        <v>458</v>
      </c>
      <c r="D19" s="541"/>
      <c r="E19" s="541"/>
      <c r="F19" s="425" t="s">
        <v>456</v>
      </c>
      <c r="G19" s="426">
        <v>1</v>
      </c>
      <c r="H19" s="427">
        <v>365.39</v>
      </c>
    </row>
    <row r="20" spans="1:8">
      <c r="A20" s="423"/>
      <c r="B20" s="424"/>
      <c r="C20" s="536" t="s">
        <v>373</v>
      </c>
      <c r="D20" s="536"/>
      <c r="E20" s="536"/>
      <c r="F20" s="428" t="s">
        <v>456</v>
      </c>
      <c r="G20" s="429">
        <v>1</v>
      </c>
      <c r="H20" s="430">
        <f>0+H17+H18</f>
        <v>24828.570000000003</v>
      </c>
    </row>
    <row r="21" spans="1:8">
      <c r="A21" s="423">
        <v>4</v>
      </c>
      <c r="B21" s="424" t="s">
        <v>242</v>
      </c>
      <c r="C21" s="541" t="s">
        <v>459</v>
      </c>
      <c r="D21" s="541"/>
      <c r="E21" s="541"/>
      <c r="F21" s="425" t="s">
        <v>456</v>
      </c>
      <c r="G21" s="426">
        <v>1</v>
      </c>
      <c r="H21" s="427">
        <v>25.92</v>
      </c>
    </row>
    <row r="22" spans="1:8">
      <c r="A22" s="423">
        <v>5</v>
      </c>
      <c r="B22" s="424" t="s">
        <v>242</v>
      </c>
      <c r="C22" s="541" t="s">
        <v>455</v>
      </c>
      <c r="D22" s="541"/>
      <c r="E22" s="541"/>
      <c r="F22" s="425" t="s">
        <v>456</v>
      </c>
      <c r="G22" s="426">
        <v>1</v>
      </c>
      <c r="H22" s="427">
        <v>625.17999999999995</v>
      </c>
    </row>
    <row r="23" spans="1:8">
      <c r="A23" s="423">
        <v>6</v>
      </c>
      <c r="B23" s="424" t="s">
        <v>242</v>
      </c>
      <c r="C23" s="541" t="s">
        <v>457</v>
      </c>
      <c r="D23" s="541"/>
      <c r="E23" s="541"/>
      <c r="F23" s="425" t="s">
        <v>456</v>
      </c>
      <c r="G23" s="426">
        <v>1</v>
      </c>
      <c r="H23" s="427">
        <v>5459.02</v>
      </c>
    </row>
    <row r="24" spans="1:8">
      <c r="A24" s="423">
        <v>7</v>
      </c>
      <c r="B24" s="424" t="s">
        <v>242</v>
      </c>
      <c r="C24" s="541" t="s">
        <v>458</v>
      </c>
      <c r="D24" s="541"/>
      <c r="E24" s="541"/>
      <c r="F24" s="425" t="s">
        <v>456</v>
      </c>
      <c r="G24" s="426">
        <v>1</v>
      </c>
      <c r="H24" s="427">
        <v>78.12</v>
      </c>
    </row>
    <row r="25" spans="1:8">
      <c r="A25" s="423"/>
      <c r="B25" s="424"/>
      <c r="C25" s="536" t="s">
        <v>373</v>
      </c>
      <c r="D25" s="536"/>
      <c r="E25" s="536"/>
      <c r="F25" s="428" t="s">
        <v>456</v>
      </c>
      <c r="G25" s="429">
        <v>1</v>
      </c>
      <c r="H25" s="430">
        <f>0+H21+H22+H23</f>
        <v>6110.1200000000008</v>
      </c>
    </row>
    <row r="26" spans="1:8">
      <c r="A26" s="418"/>
      <c r="B26" s="431"/>
      <c r="C26" s="534"/>
      <c r="D26" s="534"/>
      <c r="E26" s="534"/>
      <c r="F26" s="432"/>
      <c r="G26" s="433"/>
      <c r="H26" s="434"/>
    </row>
    <row r="27" spans="1:8">
      <c r="A27" s="418"/>
      <c r="B27" s="431"/>
      <c r="C27" s="431"/>
      <c r="D27" s="431"/>
      <c r="E27" s="431"/>
      <c r="F27" s="432"/>
      <c r="G27" s="433"/>
      <c r="H27" s="434"/>
    </row>
    <row r="30" spans="1:8">
      <c r="A30" s="534" t="s">
        <v>230</v>
      </c>
      <c r="B30" s="534"/>
      <c r="C30" s="534"/>
      <c r="D30" s="534"/>
      <c r="E30" s="535" t="s">
        <v>231</v>
      </c>
      <c r="F30" s="535"/>
      <c r="G30" s="535"/>
      <c r="H30" s="535"/>
    </row>
    <row r="31" spans="1:8">
      <c r="E31" s="533" t="s">
        <v>460</v>
      </c>
      <c r="F31" s="533"/>
      <c r="G31" s="533"/>
      <c r="H31" s="533"/>
    </row>
    <row r="34" spans="1:8">
      <c r="A34" s="534" t="s">
        <v>235</v>
      </c>
      <c r="B34" s="534"/>
      <c r="C34" s="534"/>
      <c r="D34" s="534"/>
      <c r="E34" s="535" t="s">
        <v>236</v>
      </c>
      <c r="F34" s="535"/>
      <c r="G34" s="535"/>
      <c r="H34" s="535"/>
    </row>
    <row r="35" spans="1:8">
      <c r="E35" s="533" t="s">
        <v>460</v>
      </c>
      <c r="F35" s="533"/>
      <c r="G35" s="533"/>
      <c r="H35" s="533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5:H35"/>
    <mergeCell ref="C26:E26"/>
    <mergeCell ref="A30:D30"/>
    <mergeCell ref="E30:H30"/>
    <mergeCell ref="E31:H31"/>
    <mergeCell ref="A34:D34"/>
    <mergeCell ref="E34:H34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Forma Nr. 2</vt:lpstr>
      <vt:lpstr>Forma Nr. 2 SB_suvestinė</vt:lpstr>
      <vt:lpstr>Forma Nr. 2 SB_1</vt:lpstr>
      <vt:lpstr>Forma Nr. 2 SB_2</vt:lpstr>
      <vt:lpstr>Forma Nr. 2 ML</vt:lpstr>
      <vt:lpstr>Forma Nr. 2 S</vt:lpstr>
      <vt:lpstr>9 priedas</vt:lpstr>
      <vt:lpstr>Pažyma prie 9 priedo</vt:lpstr>
      <vt:lpstr>Sukauptų FS pažyma</vt:lpstr>
      <vt:lpstr>Gautų FS pažyma</vt:lpstr>
      <vt:lpstr>Forma Nr. S7</vt:lpstr>
      <vt:lpstr>Pažyma apie pajamas</vt:lpstr>
      <vt:lpstr>Forma B-2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2020-07-08T11:05:17Z</cp:lastPrinted>
  <dcterms:created xsi:type="dcterms:W3CDTF">2019-01-14T20:28:53Z</dcterms:created>
  <dcterms:modified xsi:type="dcterms:W3CDTF">2020-10-01T15:17:34Z</dcterms:modified>
</cp:coreProperties>
</file>